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tables/table5.xml" ContentType="application/vnd.openxmlformats-officedocument.spreadsheetml.table+xml"/>
  <Override PartName="/xl/queryTables/queryTable3.xml" ContentType="application/vnd.openxmlformats-officedocument.spreadsheetml.queryTable+xml"/>
  <Override PartName="/xl/tables/table6.xml" ContentType="application/vnd.openxmlformats-officedocument.spreadsheetml.table+xml"/>
  <Override PartName="/xl/queryTables/queryTable4.xml" ContentType="application/vnd.openxmlformats-officedocument.spreadsheetml.queryTable+xml"/>
  <Override PartName="/xl/tables/table7.xml" ContentType="application/vnd.openxmlformats-officedocument.spreadsheetml.table+xml"/>
  <Override PartName="/xl/queryTables/queryTable5.xml" ContentType="application/vnd.openxmlformats-officedocument.spreadsheetml.queryTable+xml"/>
  <Override PartName="/xl/tables/table8.xml" ContentType="application/vnd.openxmlformats-officedocument.spreadsheetml.table+xml"/>
  <Override PartName="/xl/queryTables/queryTable6.xml" ContentType="application/vnd.openxmlformats-officedocument.spreadsheetml.queryTable+xml"/>
  <Override PartName="/xl/tables/table9.xml" ContentType="application/vnd.openxmlformats-officedocument.spreadsheetml.table+xml"/>
  <Override PartName="/xl/queryTables/queryTable7.xml" ContentType="application/vnd.openxmlformats-officedocument.spreadsheetml.queryTable+xml"/>
  <Override PartName="/xl/tables/table10.xml" ContentType="application/vnd.openxmlformats-officedocument.spreadsheetml.table+xml"/>
  <Override PartName="/xl/queryTables/queryTable8.xml" ContentType="application/vnd.openxmlformats-officedocument.spreadsheetml.queryTable+xml"/>
  <Override PartName="/xl/tables/table11.xml" ContentType="application/vnd.openxmlformats-officedocument.spreadsheetml.table+xml"/>
  <Override PartName="/xl/queryTables/queryTable9.xml" ContentType="application/vnd.openxmlformats-officedocument.spreadsheetml.queryTable+xml"/>
  <Override PartName="/xl/tables/table12.xml" ContentType="application/vnd.openxmlformats-officedocument.spreadsheetml.table+xml"/>
  <Override PartName="/xl/queryTables/queryTable10.xml" ContentType="application/vnd.openxmlformats-officedocument.spreadsheetml.query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78D2B120-2930-4202-B77A-928F93BEB931}" xr6:coauthVersionLast="47" xr6:coauthVersionMax="47" xr10:uidLastSave="{00000000-0000-0000-0000-000000000000}"/>
  <bookViews>
    <workbookView xWindow="-120" yWindow="-120" windowWidth="29040" windowHeight="15720" tabRatio="893" firstSheet="2" activeTab="2" xr2:uid="{00000000-000D-0000-FFFF-FFFF00000000}"/>
  </bookViews>
  <sheets>
    <sheet name="選択肢マスタ（変更禁止）" sheetId="32" state="hidden" r:id="rId1"/>
    <sheet name="【非表示】確定通知書（市のみ使用）" sheetId="70" state="hidden" r:id="rId2"/>
    <sheet name="【作成ガイド】" sheetId="69" r:id="rId3"/>
    <sheet name="①実績報告" sheetId="48" r:id="rId4"/>
    <sheet name="②事業成果報告(1～7)" sheetId="49" r:id="rId5"/>
    <sheet name="③事業成果報告(8)" sheetId="64" r:id="rId6"/>
    <sheet name="【非表示】各種マスタ" sheetId="68" state="hidden" r:id="rId7"/>
    <sheet name="【非表示】クエリ結果" sheetId="66" state="hidden" r:id="rId8"/>
    <sheet name="【非表示】クエリ結果_学習支援" sheetId="67" state="hidden" r:id="rId9"/>
    <sheet name="④出納簿" sheetId="55" r:id="rId10"/>
    <sheet name="⑤収支報告" sheetId="60" r:id="rId11"/>
    <sheet name="⑥【入力不要】長期休業中開催加算報告" sheetId="65" r:id="rId12"/>
    <sheet name="⑦【入力不要】確定額の計算シート" sheetId="58" r:id="rId13"/>
    <sheet name="⑧フードパントリー受付表" sheetId="59" r:id="rId14"/>
    <sheet name="⑨仕入控除税額ﾁｪｯｸ表" sheetId="57" r:id="rId15"/>
    <sheet name="⑩仕入控除税額報告書" sheetId="61" r:id="rId16"/>
  </sheets>
  <definedNames>
    <definedName name="_xlnm._FilterDatabase" localSheetId="9" hidden="1">④出納簿!$A$15:$R$116</definedName>
    <definedName name="ExternalData_1" localSheetId="7" hidden="1">【非表示】クエリ結果!$B$3:$F$4</definedName>
    <definedName name="ExternalData_1" localSheetId="8" hidden="1">【非表示】クエリ結果_学習支援!$B$3:$F$4</definedName>
    <definedName name="ExternalData_2" localSheetId="7" hidden="1">【非表示】クエリ結果!$H$18:$K$19</definedName>
    <definedName name="ExternalData_2" localSheetId="8" hidden="1">【非表示】クエリ結果_学習支援!$H$18:$K$19</definedName>
    <definedName name="ExternalData_3" localSheetId="7" hidden="1">【非表示】クエリ結果!$M$18:$N$19</definedName>
    <definedName name="ExternalData_3" localSheetId="8" hidden="1">【非表示】クエリ結果_学習支援!$M$18:$N$19</definedName>
    <definedName name="ExternalData_4" localSheetId="7" hidden="1">【非表示】クエリ結果!$P$18:$Q$19</definedName>
    <definedName name="ExternalData_4" localSheetId="8" hidden="1">【非表示】クエリ結果_学習支援!$P$18:$Q$19</definedName>
    <definedName name="ExternalData_5" localSheetId="7" hidden="1">【非表示】クエリ結果!$S$18:$T$19</definedName>
    <definedName name="ExternalData_5" localSheetId="8" hidden="1">【非表示】クエリ結果_学習支援!$S$18:$T$19</definedName>
    <definedName name="LST_その他経費費目" localSheetId="9">#REF!</definedName>
    <definedName name="LST_その他経費費目" localSheetId="10">#REF!</definedName>
    <definedName name="LST_その他経費費目">'選択肢マスタ（変更禁止）'!$C$2:$C$8</definedName>
    <definedName name="LST_収入費目" localSheetId="9">#REF!</definedName>
    <definedName name="LST_収入費目" localSheetId="10">#REF!</definedName>
    <definedName name="LST_収入費目">'選択肢マスタ（変更禁止）'!$A$2:$A$5</definedName>
    <definedName name="LST_初期経費費目" localSheetId="9">#REF!</definedName>
    <definedName name="LST_初期経費費目" localSheetId="10">#REF!</definedName>
    <definedName name="LST_初期経費費目">'選択肢マスタ（変更禁止）'!$B$2:$B$4</definedName>
    <definedName name="_xlnm.Print_Area" localSheetId="2">【作成ガイド】!$A$1:$E$23</definedName>
    <definedName name="_xlnm.Print_Area" localSheetId="1">'【非表示】確定通知書（市のみ使用）'!$A$1:$Y$27</definedName>
    <definedName name="_xlnm.Print_Area" localSheetId="3">①実績報告!$A$1:$Y$40</definedName>
    <definedName name="_xlnm.Print_Area" localSheetId="4">'②事業成果報告(1～7)'!$A$1:$Y$89</definedName>
    <definedName name="_xlnm.Print_Area" localSheetId="5">'③事業成果報告(8)'!$A$1:$L$35</definedName>
    <definedName name="_xlnm.Print_Area" localSheetId="9">④出納簿!$B$1:$R$315</definedName>
    <definedName name="_xlnm.Print_Area" localSheetId="10">⑤収支報告!$A$1:$E$47</definedName>
    <definedName name="_xlnm.Print_Area" localSheetId="11">⑥【入力不要】長期休業中開催加算報告!$A$1:$I$33</definedName>
    <definedName name="_xlnm.Print_Area" localSheetId="12">⑦【入力不要】確定額の計算シート!$D$1:$S$67</definedName>
    <definedName name="_xlnm.Print_Area" localSheetId="13">⑧フードパントリー受付表!$A$1:$E$25</definedName>
    <definedName name="_xlnm.Print_Area" localSheetId="14">⑨仕入控除税額ﾁｪｯｸ表!$A$1:$I$35</definedName>
    <definedName name="_xlnm.Print_Area" localSheetId="15">⑩仕入控除税額報告書!$A$1:$Y$30</definedName>
    <definedName name="_xlnm.Print_Titles" localSheetId="9">④出納簿!$1:$15</definedName>
    <definedName name="_xlnm.Print_Titles" localSheetId="10">⑤収支報告!$16:$16</definedName>
    <definedName name="RNG_出納簿_その他経費金額" localSheetId="2">#REF!</definedName>
    <definedName name="RNG_出納簿_その他経費金額" localSheetId="6">#REF!</definedName>
    <definedName name="RNG_出納簿_その他経費金額" localSheetId="9">④出納簿!$M$16:$M$116</definedName>
    <definedName name="RNG_出納簿_その他経費金額" localSheetId="10">#REF!</definedName>
    <definedName name="RNG_出納簿_その他経費金額" localSheetId="12">#REF!</definedName>
    <definedName name="RNG_出納簿_その他経費金額">#REF!</definedName>
    <definedName name="RNG_出納簿_その他経費費目" localSheetId="2">#REF!</definedName>
    <definedName name="RNG_出納簿_その他経費費目" localSheetId="6">#REF!</definedName>
    <definedName name="RNG_出納簿_その他経費費目" localSheetId="9">④出納簿!$L$16:$L$116</definedName>
    <definedName name="RNG_出納簿_その他経費費目" localSheetId="10">#REF!</definedName>
    <definedName name="RNG_出納簿_その他経費費目" localSheetId="12">#REF!</definedName>
    <definedName name="RNG_出納簿_その他経費費目">#REF!</definedName>
    <definedName name="RNG_出納簿_印刷消耗品費" localSheetId="2">#REF!</definedName>
    <definedName name="RNG_出納簿_印刷消耗品費" localSheetId="6">#REF!</definedName>
    <definedName name="RNG_出納簿_印刷消耗品費" localSheetId="9">④出納簿!$J$16:$J$116</definedName>
    <definedName name="RNG_出納簿_印刷消耗品費" localSheetId="10">#REF!</definedName>
    <definedName name="RNG_出納簿_印刷消耗品費" localSheetId="12">#REF!</definedName>
    <definedName name="RNG_出納簿_印刷消耗品費">#REF!</definedName>
    <definedName name="RNG_出納簿_印刷消耗品費2" localSheetId="2">#REF!</definedName>
    <definedName name="RNG_出納簿_印刷消耗品費2" localSheetId="6">#REF!</definedName>
    <definedName name="RNG_出納簿_印刷消耗品費2" localSheetId="9">④出納簿!$N$16:$N$116</definedName>
    <definedName name="RNG_出納簿_印刷消耗品費2" localSheetId="12">#REF!</definedName>
    <definedName name="RNG_出納簿_印刷消耗品費2">#REF!</definedName>
    <definedName name="RNG_出納簿_月" localSheetId="2">#REF!</definedName>
    <definedName name="RNG_出納簿_月" localSheetId="6">#REF!</definedName>
    <definedName name="RNG_出納簿_月" localSheetId="9">④出納簿!$C$16:$C$116</definedName>
    <definedName name="RNG_出納簿_月" localSheetId="12">#REF!</definedName>
    <definedName name="RNG_出納簿_月">#REF!</definedName>
    <definedName name="RNG_出納簿_収入金額" localSheetId="2">#REF!</definedName>
    <definedName name="RNG_出納簿_収入金額" localSheetId="6">#REF!</definedName>
    <definedName name="RNG_出納簿_収入金額" localSheetId="9">④出納簿!$G$16:$G$116</definedName>
    <definedName name="RNG_出納簿_収入金額" localSheetId="12">#REF!</definedName>
    <definedName name="RNG_出納簿_収入金額">#REF!</definedName>
    <definedName name="RNG_出納簿_収入費目" localSheetId="2">#REF!</definedName>
    <definedName name="RNG_出納簿_収入費目" localSheetId="6">#REF!</definedName>
    <definedName name="RNG_出納簿_収入費目" localSheetId="9">④出納簿!#REF!</definedName>
    <definedName name="RNG_出納簿_収入費目" localSheetId="12">#REF!</definedName>
    <definedName name="RNG_出納簿_収入費目">#REF!</definedName>
    <definedName name="RNG_出納簿_初期経費金額" localSheetId="2">#REF!</definedName>
    <definedName name="RNG_出納簿_初期経費金額" localSheetId="6">#REF!</definedName>
    <definedName name="RNG_出納簿_初期経費金額" localSheetId="9">④出納簿!$I$16:$I$116</definedName>
    <definedName name="RNG_出納簿_初期経費金額" localSheetId="12">#REF!</definedName>
    <definedName name="RNG_出納簿_初期経費金額">#REF!</definedName>
    <definedName name="RNG_出納簿_初期経費費目" localSheetId="2">#REF!</definedName>
    <definedName name="RNG_出納簿_初期経費費目" localSheetId="6">#REF!</definedName>
    <definedName name="RNG_出納簿_初期経費費目" localSheetId="9">④出納簿!$H$16:$H$116</definedName>
    <definedName name="RNG_出納簿_初期経費費目" localSheetId="12">#REF!</definedName>
    <definedName name="RNG_出納簿_初期経費費目">#REF!</definedName>
    <definedName name="RNG_出納簿_食糧費" localSheetId="2">#REF!</definedName>
    <definedName name="RNG_出納簿_食糧費" localSheetId="6">#REF!</definedName>
    <definedName name="RNG_出納簿_食糧費" localSheetId="9">④出納簿!$K$16:$K$116</definedName>
    <definedName name="RNG_出納簿_食糧費" localSheetId="12">#REF!</definedName>
    <definedName name="RNG_出納簿_食糧費">#REF!</definedName>
    <definedName name="RNG_出納簿_補助対象外経費" localSheetId="2">#REF!</definedName>
    <definedName name="RNG_出納簿_補助対象外経費" localSheetId="6">#REF!</definedName>
    <definedName name="RNG_出納簿_補助対象外経費" localSheetId="9">④出納簿!$P$16:$P$116</definedName>
    <definedName name="RNG_出納簿_補助対象外経費" localSheetId="12">#REF!</definedName>
    <definedName name="RNG_出納簿_補助対象外経費">#REF!</definedName>
    <definedName name="RNG_出納簿_報償費2" localSheetId="2">#REF!</definedName>
    <definedName name="RNG_出納簿_報償費2" localSheetId="6">#REF!</definedName>
    <definedName name="RNG_出納簿_報償費2" localSheetId="9">④出納簿!#REF!</definedName>
    <definedName name="RNG_出納簿_報償費2" localSheetId="12">#REF!</definedName>
    <definedName name="RNG_出納簿_報償費2">#REF!</definedName>
    <definedName name="選択肢_元号" localSheetId="2">#REF!</definedName>
    <definedName name="選択肢_元号" localSheetId="6">#REF!</definedName>
    <definedName name="選択肢_元号" localSheetId="9">#REF!</definedName>
    <definedName name="選択肢_元号" localSheetId="12">#REF!</definedName>
    <definedName name="選択肢_元号">#REF!</definedName>
    <definedName name="選択肢_性別" localSheetId="2">#REF!</definedName>
    <definedName name="選択肢_性別" localSheetId="6">#REF!</definedName>
    <definedName name="選択肢_性別" localSheetId="9">#REF!</definedName>
    <definedName name="選択肢_性別" localSheetId="12">#REF!</definedName>
    <definedName name="選択肢_性別">#REF!</definedName>
    <definedName name="選択肢_調査結果" localSheetId="2">#REF!</definedName>
    <definedName name="選択肢_調査結果" localSheetId="6">#REF!</definedName>
    <definedName name="選択肢_調査結果" localSheetId="9">#REF!</definedName>
    <definedName name="選択肢_調査結果" localSheetId="12">#REF!</definedName>
    <definedName name="選択肢_調査結果">#REF!</definedName>
    <definedName name="選択肢_補助金の事前交付" localSheetId="2">#REF!</definedName>
    <definedName name="選択肢_補助金の事前交付" localSheetId="6">#REF!</definedName>
    <definedName name="選択肢_補助金の事前交付" localSheetId="9">#REF!</definedName>
    <definedName name="選択肢_補助金の事前交付" localSheetId="12">#REF!</definedName>
    <definedName name="選択肢_補助金の事前交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55" l="1"/>
  <c r="J10" i="55"/>
  <c r="M6" i="55"/>
  <c r="M5" i="55"/>
  <c r="M4" i="55"/>
  <c r="M3" i="55"/>
  <c r="M2" i="55"/>
  <c r="O10" i="55"/>
  <c r="O9" i="55"/>
  <c r="C35" i="60" s="1"/>
  <c r="Q16" i="55"/>
  <c r="Q17" i="55" s="1"/>
  <c r="M7" i="55"/>
  <c r="M8" i="55"/>
  <c r="M9" i="55"/>
  <c r="M10" i="55"/>
  <c r="G5" i="55"/>
  <c r="G4" i="55"/>
  <c r="G3" i="55"/>
  <c r="G2" i="55"/>
  <c r="F12" i="55" s="1"/>
  <c r="I4" i="55"/>
  <c r="I3" i="55"/>
  <c r="I2" i="55"/>
  <c r="H12" i="55" s="1"/>
  <c r="H26" i="65"/>
  <c r="I26" i="65" s="1"/>
  <c r="H13" i="65"/>
  <c r="G13" i="65"/>
  <c r="I13" i="65" s="1"/>
  <c r="N12" i="55" l="1"/>
  <c r="J12" i="55"/>
  <c r="D3" i="60"/>
  <c r="H8" i="49" l="1"/>
  <c r="B10" i="70" l="1"/>
  <c r="A9" i="70"/>
  <c r="D298" i="55"/>
  <c r="J6" i="66" l="1"/>
  <c r="O1" i="64" l="1"/>
  <c r="L24" i="49" s="1"/>
  <c r="O2" i="64"/>
  <c r="Q24" i="49" s="1"/>
  <c r="H7" i="58"/>
  <c r="W24" i="49" l="1"/>
  <c r="N103" i="64"/>
  <c r="M103" i="64"/>
  <c r="P103" i="64"/>
  <c r="O103" i="64"/>
  <c r="Q103" i="64" s="1"/>
  <c r="R103" i="64" s="1"/>
  <c r="A103" i="64"/>
  <c r="N102" i="64"/>
  <c r="M102" i="64"/>
  <c r="P102" i="64"/>
  <c r="O102" i="64"/>
  <c r="A102" i="64"/>
  <c r="N101" i="64"/>
  <c r="M101" i="64"/>
  <c r="P101" i="64"/>
  <c r="O101" i="64"/>
  <c r="A101" i="64"/>
  <c r="N100" i="64"/>
  <c r="M100" i="64"/>
  <c r="P100" i="64"/>
  <c r="O100" i="64"/>
  <c r="Q100" i="64" s="1"/>
  <c r="R100" i="64" s="1"/>
  <c r="A100" i="64"/>
  <c r="N99" i="64"/>
  <c r="M99" i="64"/>
  <c r="P99" i="64"/>
  <c r="O99" i="64"/>
  <c r="A99" i="64"/>
  <c r="N98" i="64"/>
  <c r="M98" i="64"/>
  <c r="P98" i="64"/>
  <c r="O98" i="64"/>
  <c r="A98" i="64"/>
  <c r="N97" i="64"/>
  <c r="M97" i="64"/>
  <c r="P97" i="64"/>
  <c r="O97" i="64"/>
  <c r="Q97" i="64" s="1"/>
  <c r="R97" i="64" s="1"/>
  <c r="A97" i="64"/>
  <c r="N96" i="64"/>
  <c r="M96" i="64"/>
  <c r="P96" i="64"/>
  <c r="O96" i="64"/>
  <c r="A96" i="64"/>
  <c r="N95" i="64"/>
  <c r="M95" i="64"/>
  <c r="P95" i="64"/>
  <c r="O95" i="64"/>
  <c r="Q95" i="64" s="1"/>
  <c r="R95" i="64" s="1"/>
  <c r="A95" i="64"/>
  <c r="N94" i="64"/>
  <c r="M94" i="64"/>
  <c r="P94" i="64"/>
  <c r="O94" i="64"/>
  <c r="A94" i="64"/>
  <c r="N93" i="64"/>
  <c r="M93" i="64"/>
  <c r="P93" i="64"/>
  <c r="O93" i="64"/>
  <c r="A93" i="64"/>
  <c r="N92" i="64"/>
  <c r="M92" i="64"/>
  <c r="P92" i="64"/>
  <c r="O92" i="64"/>
  <c r="Q92" i="64" s="1"/>
  <c r="R92" i="64" s="1"/>
  <c r="A92" i="64"/>
  <c r="N91" i="64"/>
  <c r="M91" i="64"/>
  <c r="P91" i="64"/>
  <c r="O91" i="64"/>
  <c r="Q91" i="64" s="1"/>
  <c r="R91" i="64" s="1"/>
  <c r="A91" i="64"/>
  <c r="N90" i="64"/>
  <c r="M90" i="64"/>
  <c r="P90" i="64"/>
  <c r="O90" i="64"/>
  <c r="A90" i="64"/>
  <c r="N89" i="64"/>
  <c r="M89" i="64"/>
  <c r="P89" i="64"/>
  <c r="O89" i="64"/>
  <c r="A89" i="64"/>
  <c r="N88" i="64"/>
  <c r="M88" i="64"/>
  <c r="P88" i="64"/>
  <c r="O88" i="64"/>
  <c r="Q88" i="64" s="1"/>
  <c r="R88" i="64" s="1"/>
  <c r="A88" i="64"/>
  <c r="N87" i="64"/>
  <c r="M87" i="64"/>
  <c r="P87" i="64"/>
  <c r="O87" i="64"/>
  <c r="A87" i="64"/>
  <c r="N86" i="64"/>
  <c r="M86" i="64"/>
  <c r="P86" i="64"/>
  <c r="O86" i="64"/>
  <c r="A86" i="64"/>
  <c r="N85" i="64"/>
  <c r="M85" i="64"/>
  <c r="P85" i="64"/>
  <c r="O85" i="64"/>
  <c r="Q85" i="64" s="1"/>
  <c r="R85" i="64" s="1"/>
  <c r="A85" i="64"/>
  <c r="N84" i="64"/>
  <c r="M84" i="64"/>
  <c r="P84" i="64"/>
  <c r="O84" i="64"/>
  <c r="A84" i="64"/>
  <c r="N83" i="64"/>
  <c r="M83" i="64"/>
  <c r="P83" i="64"/>
  <c r="O83" i="64"/>
  <c r="Q83" i="64" s="1"/>
  <c r="R83" i="64" s="1"/>
  <c r="A83" i="64"/>
  <c r="N82" i="64"/>
  <c r="M82" i="64"/>
  <c r="P82" i="64"/>
  <c r="O82" i="64"/>
  <c r="A82" i="64"/>
  <c r="N81" i="64"/>
  <c r="M81" i="64"/>
  <c r="P81" i="64"/>
  <c r="O81" i="64"/>
  <c r="A81" i="64"/>
  <c r="N80" i="64"/>
  <c r="M80" i="64"/>
  <c r="P80" i="64"/>
  <c r="O80" i="64"/>
  <c r="Q80" i="64" s="1"/>
  <c r="R80" i="64" s="1"/>
  <c r="A80" i="64"/>
  <c r="N79" i="64"/>
  <c r="M79" i="64"/>
  <c r="P79" i="64"/>
  <c r="O79" i="64"/>
  <c r="Q79" i="64" s="1"/>
  <c r="R79" i="64" s="1"/>
  <c r="A79" i="64"/>
  <c r="N78" i="64"/>
  <c r="M78" i="64"/>
  <c r="P78" i="64"/>
  <c r="O78" i="64"/>
  <c r="A78" i="64"/>
  <c r="N77" i="64"/>
  <c r="M77" i="64"/>
  <c r="P77" i="64"/>
  <c r="O77" i="64"/>
  <c r="A77" i="64"/>
  <c r="N76" i="64"/>
  <c r="M76" i="64"/>
  <c r="P76" i="64"/>
  <c r="O76" i="64"/>
  <c r="Q76" i="64" s="1"/>
  <c r="R76" i="64" s="1"/>
  <c r="A76" i="64"/>
  <c r="N75" i="64"/>
  <c r="M75" i="64"/>
  <c r="P75" i="64"/>
  <c r="O75" i="64"/>
  <c r="A75" i="64"/>
  <c r="N74" i="64"/>
  <c r="M74" i="64"/>
  <c r="P74" i="64"/>
  <c r="O74" i="64"/>
  <c r="A74" i="64"/>
  <c r="N73" i="64"/>
  <c r="M73" i="64"/>
  <c r="P73" i="64"/>
  <c r="O73" i="64"/>
  <c r="Q73" i="64" s="1"/>
  <c r="R73" i="64" s="1"/>
  <c r="A73" i="64"/>
  <c r="N72" i="64"/>
  <c r="M72" i="64"/>
  <c r="P72" i="64"/>
  <c r="O72" i="64"/>
  <c r="A72" i="64"/>
  <c r="N71" i="64"/>
  <c r="M71" i="64"/>
  <c r="P71" i="64"/>
  <c r="O71" i="64"/>
  <c r="Q71" i="64" s="1"/>
  <c r="R71" i="64" s="1"/>
  <c r="A71" i="64"/>
  <c r="N70" i="64"/>
  <c r="M70" i="64"/>
  <c r="P70" i="64"/>
  <c r="O70" i="64"/>
  <c r="A70" i="64"/>
  <c r="N69" i="64"/>
  <c r="M69" i="64"/>
  <c r="P69" i="64"/>
  <c r="O69" i="64"/>
  <c r="A69" i="64"/>
  <c r="N68" i="64"/>
  <c r="M68" i="64"/>
  <c r="P68" i="64"/>
  <c r="O68" i="64"/>
  <c r="Q68" i="64" s="1"/>
  <c r="R68" i="64" s="1"/>
  <c r="A68" i="64"/>
  <c r="N67" i="64"/>
  <c r="M67" i="64"/>
  <c r="P67" i="64"/>
  <c r="O67" i="64"/>
  <c r="Q67" i="64" s="1"/>
  <c r="R67" i="64" s="1"/>
  <c r="A67" i="64"/>
  <c r="N66" i="64"/>
  <c r="M66" i="64"/>
  <c r="P66" i="64"/>
  <c r="O66" i="64"/>
  <c r="A66" i="64"/>
  <c r="N65" i="64"/>
  <c r="M65" i="64"/>
  <c r="P65" i="64"/>
  <c r="O65" i="64"/>
  <c r="A65" i="64"/>
  <c r="N64" i="64"/>
  <c r="M64" i="64"/>
  <c r="P64" i="64"/>
  <c r="O64" i="64"/>
  <c r="Q64" i="64" s="1"/>
  <c r="R64" i="64" s="1"/>
  <c r="A64" i="64"/>
  <c r="N63" i="64"/>
  <c r="M63" i="64"/>
  <c r="P63" i="64"/>
  <c r="O63" i="64"/>
  <c r="A63" i="64"/>
  <c r="N62" i="64"/>
  <c r="M62" i="64"/>
  <c r="P62" i="64"/>
  <c r="O62" i="64"/>
  <c r="A62" i="64"/>
  <c r="N61" i="64"/>
  <c r="M61" i="64"/>
  <c r="P61" i="64"/>
  <c r="O61" i="64"/>
  <c r="Q61" i="64" s="1"/>
  <c r="R61" i="64" s="1"/>
  <c r="A61" i="64"/>
  <c r="N60" i="64"/>
  <c r="M60" i="64"/>
  <c r="P60" i="64"/>
  <c r="O60" i="64"/>
  <c r="A60" i="64"/>
  <c r="N59" i="64"/>
  <c r="M59" i="64"/>
  <c r="P59" i="64"/>
  <c r="O59" i="64"/>
  <c r="Q59" i="64" s="1"/>
  <c r="R59" i="64" s="1"/>
  <c r="A59" i="64"/>
  <c r="N58" i="64"/>
  <c r="M58" i="64"/>
  <c r="P58" i="64"/>
  <c r="O58" i="64"/>
  <c r="A58" i="64"/>
  <c r="N57" i="64"/>
  <c r="M57" i="64"/>
  <c r="P57" i="64"/>
  <c r="O57" i="64"/>
  <c r="A57" i="64"/>
  <c r="N56" i="64"/>
  <c r="M56" i="64"/>
  <c r="P56" i="64"/>
  <c r="O56" i="64"/>
  <c r="Q56" i="64" s="1"/>
  <c r="R56" i="64" s="1"/>
  <c r="A56" i="64"/>
  <c r="N55" i="64"/>
  <c r="M55" i="64"/>
  <c r="P55" i="64"/>
  <c r="O55" i="64"/>
  <c r="Q55" i="64" s="1"/>
  <c r="R55" i="64" s="1"/>
  <c r="A55" i="64"/>
  <c r="N54" i="64"/>
  <c r="M54" i="64"/>
  <c r="P54" i="64"/>
  <c r="O54" i="64"/>
  <c r="A54" i="64"/>
  <c r="N53" i="64"/>
  <c r="M53" i="64"/>
  <c r="P53" i="64"/>
  <c r="O53" i="64"/>
  <c r="A53" i="64"/>
  <c r="N52" i="64"/>
  <c r="M52" i="64"/>
  <c r="P52" i="64"/>
  <c r="O52" i="64"/>
  <c r="Q52" i="64" s="1"/>
  <c r="R52" i="64" s="1"/>
  <c r="A52" i="64"/>
  <c r="N51" i="64"/>
  <c r="M51" i="64"/>
  <c r="P51" i="64"/>
  <c r="O51" i="64"/>
  <c r="A51" i="64"/>
  <c r="N50" i="64"/>
  <c r="M50" i="64"/>
  <c r="P50" i="64"/>
  <c r="O50" i="64"/>
  <c r="A50" i="64"/>
  <c r="N49" i="64"/>
  <c r="M49" i="64"/>
  <c r="P49" i="64"/>
  <c r="O49" i="64"/>
  <c r="Q49" i="64" s="1"/>
  <c r="R49" i="64" s="1"/>
  <c r="A49" i="64"/>
  <c r="N48" i="64"/>
  <c r="M48" i="64"/>
  <c r="P48" i="64"/>
  <c r="O48" i="64"/>
  <c r="A48" i="64"/>
  <c r="N47" i="64"/>
  <c r="M47" i="64"/>
  <c r="P47" i="64"/>
  <c r="O47" i="64"/>
  <c r="Q47" i="64" s="1"/>
  <c r="R47" i="64" s="1"/>
  <c r="A47" i="64"/>
  <c r="N46" i="64"/>
  <c r="M46" i="64"/>
  <c r="P46" i="64"/>
  <c r="O46" i="64"/>
  <c r="A46" i="64"/>
  <c r="N45" i="64"/>
  <c r="M45" i="64"/>
  <c r="P45" i="64"/>
  <c r="O45" i="64"/>
  <c r="A45" i="64"/>
  <c r="N44" i="64"/>
  <c r="M44" i="64"/>
  <c r="P44" i="64"/>
  <c r="O44" i="64"/>
  <c r="Q44" i="64" s="1"/>
  <c r="R44" i="64" s="1"/>
  <c r="A44" i="64"/>
  <c r="N43" i="64"/>
  <c r="M43" i="64"/>
  <c r="P43" i="64"/>
  <c r="O43" i="64"/>
  <c r="Q43" i="64" s="1"/>
  <c r="R43" i="64" s="1"/>
  <c r="A43" i="64"/>
  <c r="N42" i="64"/>
  <c r="M42" i="64"/>
  <c r="P42" i="64"/>
  <c r="O42" i="64"/>
  <c r="A42" i="64"/>
  <c r="N41" i="64"/>
  <c r="M41" i="64"/>
  <c r="P41" i="64"/>
  <c r="O41" i="64"/>
  <c r="A41" i="64"/>
  <c r="N40" i="64"/>
  <c r="M40" i="64"/>
  <c r="P40" i="64"/>
  <c r="O40" i="64"/>
  <c r="Q40" i="64" s="1"/>
  <c r="R40" i="64" s="1"/>
  <c r="A40" i="64"/>
  <c r="N39" i="64"/>
  <c r="M39" i="64"/>
  <c r="P39" i="64"/>
  <c r="O39" i="64"/>
  <c r="A39" i="64"/>
  <c r="N38" i="64"/>
  <c r="M38" i="64"/>
  <c r="P38" i="64"/>
  <c r="O38" i="64"/>
  <c r="A38" i="64"/>
  <c r="N37" i="64"/>
  <c r="M37" i="64"/>
  <c r="P37" i="64"/>
  <c r="O37" i="64"/>
  <c r="Q37" i="64" s="1"/>
  <c r="R37" i="64" s="1"/>
  <c r="A37" i="64"/>
  <c r="N36" i="64"/>
  <c r="M36" i="64"/>
  <c r="P36" i="64"/>
  <c r="O36" i="64"/>
  <c r="A36" i="64"/>
  <c r="M10" i="64"/>
  <c r="P10" i="64"/>
  <c r="H10" i="49"/>
  <c r="Q50" i="64" l="1"/>
  <c r="R50" i="64" s="1"/>
  <c r="Q36" i="64"/>
  <c r="R36" i="64" s="1"/>
  <c r="Q60" i="64"/>
  <c r="R60" i="64" s="1"/>
  <c r="Q84" i="64"/>
  <c r="R84" i="64" s="1"/>
  <c r="Q46" i="64"/>
  <c r="R46" i="64" s="1"/>
  <c r="Q58" i="64"/>
  <c r="R58" i="64" s="1"/>
  <c r="Q70" i="64"/>
  <c r="R70" i="64" s="1"/>
  <c r="Q82" i="64"/>
  <c r="R82" i="64" s="1"/>
  <c r="Q94" i="64"/>
  <c r="R94" i="64" s="1"/>
  <c r="Q74" i="64"/>
  <c r="R74" i="64" s="1"/>
  <c r="Q98" i="64"/>
  <c r="R98" i="64" s="1"/>
  <c r="Q41" i="64"/>
  <c r="R41" i="64" s="1"/>
  <c r="Q53" i="64"/>
  <c r="R53" i="64" s="1"/>
  <c r="Q65" i="64"/>
  <c r="R65" i="64" s="1"/>
  <c r="Q77" i="64"/>
  <c r="R77" i="64" s="1"/>
  <c r="Q89" i="64"/>
  <c r="R89" i="64" s="1"/>
  <c r="Q101" i="64"/>
  <c r="R101" i="64" s="1"/>
  <c r="Q39" i="64"/>
  <c r="R39" i="64" s="1"/>
  <c r="Q51" i="64"/>
  <c r="R51" i="64" s="1"/>
  <c r="Q63" i="64"/>
  <c r="R63" i="64" s="1"/>
  <c r="Q75" i="64"/>
  <c r="R75" i="64" s="1"/>
  <c r="Q87" i="64"/>
  <c r="R87" i="64" s="1"/>
  <c r="Q99" i="64"/>
  <c r="R99" i="64" s="1"/>
  <c r="Q72" i="64"/>
  <c r="R72" i="64" s="1"/>
  <c r="Q96" i="64"/>
  <c r="R96" i="64" s="1"/>
  <c r="Q48" i="64"/>
  <c r="R48" i="64" s="1"/>
  <c r="Q38" i="64"/>
  <c r="R38" i="64" s="1"/>
  <c r="Q62" i="64"/>
  <c r="R62" i="64" s="1"/>
  <c r="Q86" i="64"/>
  <c r="R86" i="64" s="1"/>
  <c r="Q42" i="64"/>
  <c r="R42" i="64" s="1"/>
  <c r="Q66" i="64"/>
  <c r="R66" i="64" s="1"/>
  <c r="Q78" i="64"/>
  <c r="R78" i="64" s="1"/>
  <c r="Q90" i="64"/>
  <c r="R90" i="64" s="1"/>
  <c r="Q45" i="64"/>
  <c r="R45" i="64" s="1"/>
  <c r="Q57" i="64"/>
  <c r="R57" i="64" s="1"/>
  <c r="Q69" i="64"/>
  <c r="R69" i="64" s="1"/>
  <c r="Q81" i="64"/>
  <c r="R81" i="64" s="1"/>
  <c r="Q93" i="64"/>
  <c r="R93" i="64" s="1"/>
  <c r="Q54" i="64"/>
  <c r="R54" i="64" s="1"/>
  <c r="Q102" i="64"/>
  <c r="R102" i="64" s="1"/>
  <c r="R5" i="67" l="1"/>
  <c r="R6" i="67"/>
  <c r="R7" i="67"/>
  <c r="R8" i="67"/>
  <c r="E26" i="65" s="1"/>
  <c r="R9" i="67"/>
  <c r="R10" i="67"/>
  <c r="R11" i="67"/>
  <c r="R12" i="67"/>
  <c r="F26" i="65" s="1"/>
  <c r="R13" i="67"/>
  <c r="G26" i="65" s="1"/>
  <c r="R14" i="67"/>
  <c r="R15" i="67"/>
  <c r="R4" i="67"/>
  <c r="N5" i="67"/>
  <c r="N6" i="67"/>
  <c r="N7" i="67"/>
  <c r="N8" i="67"/>
  <c r="N9" i="67"/>
  <c r="N10" i="67"/>
  <c r="N11" i="67"/>
  <c r="N12" i="67"/>
  <c r="N13" i="67"/>
  <c r="N14" i="67"/>
  <c r="N15" i="67"/>
  <c r="N4" i="67"/>
  <c r="J15" i="67" l="1"/>
  <c r="Q13" i="58" s="1"/>
  <c r="J14" i="67"/>
  <c r="P13" i="58" s="1"/>
  <c r="J13" i="67"/>
  <c r="O13" i="58" s="1"/>
  <c r="J12" i="67"/>
  <c r="N13" i="58" s="1"/>
  <c r="J11" i="67"/>
  <c r="M13" i="58" s="1"/>
  <c r="J10" i="67"/>
  <c r="L13" i="58" s="1"/>
  <c r="J9" i="67"/>
  <c r="K13" i="58" s="1"/>
  <c r="J8" i="67"/>
  <c r="J13" i="58" s="1"/>
  <c r="J7" i="67"/>
  <c r="I13" i="58" s="1"/>
  <c r="J6" i="67"/>
  <c r="H13" i="58" s="1"/>
  <c r="J5" i="67"/>
  <c r="G13" i="58" s="1"/>
  <c r="J4" i="67"/>
  <c r="F13" i="58" s="1"/>
  <c r="I5" i="67"/>
  <c r="I6" i="67"/>
  <c r="I7" i="67"/>
  <c r="I8" i="67"/>
  <c r="I9" i="67"/>
  <c r="I10" i="67"/>
  <c r="I11" i="67"/>
  <c r="I12" i="67"/>
  <c r="I13" i="67"/>
  <c r="I14" i="67"/>
  <c r="I15" i="67"/>
  <c r="I4" i="67"/>
  <c r="R5" i="66"/>
  <c r="R6" i="66"/>
  <c r="R7" i="66"/>
  <c r="R8" i="66"/>
  <c r="R9" i="66"/>
  <c r="R10" i="66"/>
  <c r="R11" i="66"/>
  <c r="R12" i="66"/>
  <c r="R13" i="66"/>
  <c r="R14" i="66"/>
  <c r="R15" i="66"/>
  <c r="R4" i="66"/>
  <c r="Q5" i="66" l="1"/>
  <c r="Q6" i="66"/>
  <c r="Q7" i="66"/>
  <c r="Q8" i="66"/>
  <c r="Q9" i="66"/>
  <c r="Q10" i="66"/>
  <c r="Q11" i="66"/>
  <c r="Q12" i="66"/>
  <c r="Q13" i="66"/>
  <c r="Q14" i="66"/>
  <c r="Q15" i="66"/>
  <c r="Q4" i="66"/>
  <c r="N5" i="66"/>
  <c r="N6" i="66"/>
  <c r="N7" i="66"/>
  <c r="N8" i="66"/>
  <c r="N9" i="66"/>
  <c r="N10" i="66"/>
  <c r="N11" i="66"/>
  <c r="N12" i="66"/>
  <c r="N13" i="66"/>
  <c r="N14" i="66"/>
  <c r="N15" i="66"/>
  <c r="N4" i="66"/>
  <c r="J5" i="66"/>
  <c r="G12" i="58" s="1"/>
  <c r="H12" i="58"/>
  <c r="J7" i="66"/>
  <c r="I12" i="58" s="1"/>
  <c r="J8" i="66"/>
  <c r="J9" i="66"/>
  <c r="K12" i="58" s="1"/>
  <c r="J10" i="66"/>
  <c r="L12" i="58" s="1"/>
  <c r="J11" i="66"/>
  <c r="M12" i="58" s="1"/>
  <c r="J12" i="66"/>
  <c r="N12" i="58" s="1"/>
  <c r="J13" i="66"/>
  <c r="O12" i="58" s="1"/>
  <c r="J14" i="66"/>
  <c r="P12" i="58" s="1"/>
  <c r="J15" i="66"/>
  <c r="Q12" i="58" s="1"/>
  <c r="J4" i="66"/>
  <c r="F12" i="58" s="1"/>
  <c r="I5" i="66"/>
  <c r="I6" i="66"/>
  <c r="I7" i="66"/>
  <c r="I8" i="66"/>
  <c r="I9" i="66"/>
  <c r="I10" i="66"/>
  <c r="I11" i="66"/>
  <c r="I12" i="66"/>
  <c r="I13" i="66"/>
  <c r="I14" i="66"/>
  <c r="I15" i="66"/>
  <c r="I4" i="66"/>
  <c r="G4" i="65"/>
  <c r="E10" i="65" l="1"/>
  <c r="J12" i="58"/>
  <c r="N7" i="61"/>
  <c r="I5" i="57"/>
  <c r="M6" i="61"/>
  <c r="I4" i="57"/>
  <c r="L5" i="61"/>
  <c r="I3" i="57"/>
  <c r="H7" i="49"/>
  <c r="B3" i="59"/>
  <c r="E3" i="58"/>
  <c r="B4" i="55"/>
  <c r="P12" i="55" l="1"/>
  <c r="C42" i="60" s="1"/>
  <c r="J16" i="67" l="1"/>
  <c r="J16" i="66" l="1"/>
  <c r="A27" i="64" l="1"/>
  <c r="O27" i="64"/>
  <c r="P27" i="64"/>
  <c r="M27" i="64"/>
  <c r="N27" i="64"/>
  <c r="A29" i="64"/>
  <c r="A30" i="64"/>
  <c r="O29" i="64"/>
  <c r="O30" i="64"/>
  <c r="P29" i="64"/>
  <c r="P30" i="64"/>
  <c r="M29" i="64"/>
  <c r="M30" i="64"/>
  <c r="N29" i="64"/>
  <c r="N30" i="64"/>
  <c r="A31" i="64"/>
  <c r="O31" i="64"/>
  <c r="P31" i="64"/>
  <c r="M31" i="64"/>
  <c r="N31" i="64"/>
  <c r="A32" i="64"/>
  <c r="O32" i="64"/>
  <c r="P32" i="64"/>
  <c r="M32" i="64"/>
  <c r="N32" i="64"/>
  <c r="A34" i="64"/>
  <c r="O34" i="64"/>
  <c r="P34" i="64"/>
  <c r="M34" i="64"/>
  <c r="N34" i="64"/>
  <c r="A33" i="64"/>
  <c r="O33" i="64"/>
  <c r="P33" i="64"/>
  <c r="M33" i="64"/>
  <c r="N33" i="64"/>
  <c r="A28" i="64"/>
  <c r="O28" i="64"/>
  <c r="P28" i="64"/>
  <c r="M28" i="64"/>
  <c r="N28" i="64"/>
  <c r="Q28" i="64" l="1"/>
  <c r="R28" i="64" s="1"/>
  <c r="Q31" i="64"/>
  <c r="R31" i="64" s="1"/>
  <c r="Q27" i="64"/>
  <c r="R27" i="64" s="1"/>
  <c r="Q33" i="64"/>
  <c r="R33" i="64" s="1"/>
  <c r="Q32" i="64"/>
  <c r="R32" i="64" s="1"/>
  <c r="Q29" i="64"/>
  <c r="R29" i="64" s="1"/>
  <c r="Q30" i="64"/>
  <c r="R30" i="64" s="1"/>
  <c r="Q34" i="64"/>
  <c r="R34" i="64" s="1"/>
  <c r="H27" i="65" l="1"/>
  <c r="H24" i="65"/>
  <c r="G27" i="65"/>
  <c r="G24" i="65"/>
  <c r="F24" i="65"/>
  <c r="E27" i="65"/>
  <c r="E24" i="65"/>
  <c r="D24" i="65"/>
  <c r="C24" i="65"/>
  <c r="F27" i="65"/>
  <c r="H10" i="65"/>
  <c r="G10" i="65"/>
  <c r="F10" i="65"/>
  <c r="D10" i="65"/>
  <c r="C10" i="65"/>
  <c r="Q15" i="67"/>
  <c r="H25" i="65" s="1"/>
  <c r="Q14" i="67"/>
  <c r="Q13" i="67"/>
  <c r="G25" i="65" s="1"/>
  <c r="Q12" i="67"/>
  <c r="F25" i="65" s="1"/>
  <c r="Q11" i="67"/>
  <c r="Q10" i="67"/>
  <c r="Q9" i="67"/>
  <c r="Q8" i="67"/>
  <c r="E25" i="65" s="1"/>
  <c r="D26" i="65"/>
  <c r="D27" i="65" s="1"/>
  <c r="Q7" i="67"/>
  <c r="D25" i="65" s="1"/>
  <c r="Q6" i="67"/>
  <c r="Q5" i="67"/>
  <c r="C26" i="65"/>
  <c r="Q4" i="67"/>
  <c r="C25" i="65" s="1"/>
  <c r="H23" i="65"/>
  <c r="H22" i="65"/>
  <c r="G23" i="65"/>
  <c r="G22" i="65"/>
  <c r="F23" i="65"/>
  <c r="F22" i="65"/>
  <c r="E23" i="65"/>
  <c r="E22" i="65"/>
  <c r="D23" i="65"/>
  <c r="D22" i="65"/>
  <c r="C23" i="65"/>
  <c r="C22" i="65"/>
  <c r="H12" i="65"/>
  <c r="G12" i="65"/>
  <c r="F13" i="65"/>
  <c r="F12" i="65"/>
  <c r="E13" i="65"/>
  <c r="E12" i="65"/>
  <c r="D13" i="65"/>
  <c r="D12" i="65"/>
  <c r="C12" i="65"/>
  <c r="H11" i="65"/>
  <c r="G11" i="65"/>
  <c r="F11" i="65"/>
  <c r="E11" i="65"/>
  <c r="D11" i="65"/>
  <c r="C11" i="65"/>
  <c r="H9" i="65"/>
  <c r="G9" i="65"/>
  <c r="F9" i="65"/>
  <c r="E9" i="65"/>
  <c r="D9" i="65"/>
  <c r="C9" i="65"/>
  <c r="M4" i="64"/>
  <c r="M5" i="64"/>
  <c r="M6" i="64"/>
  <c r="M7" i="64"/>
  <c r="M8" i="64"/>
  <c r="M9" i="64"/>
  <c r="M11" i="64"/>
  <c r="M12" i="64"/>
  <c r="M13" i="64"/>
  <c r="M14" i="64"/>
  <c r="M15" i="64"/>
  <c r="M16" i="64"/>
  <c r="M17" i="64"/>
  <c r="M18" i="64"/>
  <c r="M19" i="64"/>
  <c r="M20" i="64"/>
  <c r="M21" i="64"/>
  <c r="M22" i="64"/>
  <c r="M23" i="64"/>
  <c r="M24" i="64"/>
  <c r="M25" i="64"/>
  <c r="M26" i="64"/>
  <c r="M35" i="64"/>
  <c r="P4" i="64"/>
  <c r="P5" i="64"/>
  <c r="P6" i="64"/>
  <c r="P7" i="64"/>
  <c r="P8" i="64"/>
  <c r="P9" i="64"/>
  <c r="P11" i="64"/>
  <c r="P12" i="64"/>
  <c r="P13" i="64"/>
  <c r="P14" i="64"/>
  <c r="P15" i="64"/>
  <c r="P16" i="64"/>
  <c r="P17" i="64"/>
  <c r="P18" i="64"/>
  <c r="P19" i="64"/>
  <c r="P20" i="64"/>
  <c r="P21" i="64"/>
  <c r="P22" i="64"/>
  <c r="P23" i="64"/>
  <c r="P24" i="64"/>
  <c r="P25" i="64"/>
  <c r="P26" i="64"/>
  <c r="P35" i="64"/>
  <c r="C27" i="65" l="1"/>
  <c r="I27" i="65" s="1"/>
  <c r="R16" i="66"/>
  <c r="R16" i="67"/>
  <c r="C13" i="65"/>
  <c r="H14" i="65"/>
  <c r="G14" i="65"/>
  <c r="F14" i="65"/>
  <c r="E14" i="65"/>
  <c r="D14" i="65"/>
  <c r="O4" i="64"/>
  <c r="Q4" i="64" s="1"/>
  <c r="R4" i="64" s="1"/>
  <c r="O5" i="64"/>
  <c r="Q5" i="64" s="1"/>
  <c r="R5" i="64" s="1"/>
  <c r="O6" i="64"/>
  <c r="Q6" i="64" s="1"/>
  <c r="R6" i="64" s="1"/>
  <c r="O7" i="64"/>
  <c r="Q7" i="64" s="1"/>
  <c r="R7" i="64" s="1"/>
  <c r="O8" i="64"/>
  <c r="Q8" i="64" s="1"/>
  <c r="R8" i="64" s="1"/>
  <c r="O9" i="64"/>
  <c r="Q9" i="64" s="1"/>
  <c r="R9" i="64" s="1"/>
  <c r="O10" i="64"/>
  <c r="Q10" i="64" s="1"/>
  <c r="R10" i="64" s="1"/>
  <c r="O11" i="64"/>
  <c r="Q11" i="64" s="1"/>
  <c r="R11" i="64" s="1"/>
  <c r="O12" i="64"/>
  <c r="Q12" i="64" s="1"/>
  <c r="R12" i="64" s="1"/>
  <c r="O13" i="64"/>
  <c r="Q13" i="64" s="1"/>
  <c r="R13" i="64" s="1"/>
  <c r="O14" i="64"/>
  <c r="Q14" i="64" s="1"/>
  <c r="R14" i="64" s="1"/>
  <c r="O15" i="64"/>
  <c r="Q15" i="64" s="1"/>
  <c r="R15" i="64" s="1"/>
  <c r="O16" i="64"/>
  <c r="Q16" i="64" s="1"/>
  <c r="R16" i="64" s="1"/>
  <c r="O17" i="64"/>
  <c r="Q17" i="64" s="1"/>
  <c r="R17" i="64" s="1"/>
  <c r="O18" i="64"/>
  <c r="Q18" i="64" s="1"/>
  <c r="R18" i="64" s="1"/>
  <c r="O19" i="64"/>
  <c r="Q19" i="64" s="1"/>
  <c r="R19" i="64" s="1"/>
  <c r="O20" i="64"/>
  <c r="Q20" i="64" s="1"/>
  <c r="R20" i="64" s="1"/>
  <c r="O21" i="64"/>
  <c r="Q21" i="64" s="1"/>
  <c r="R21" i="64" s="1"/>
  <c r="O22" i="64"/>
  <c r="Q22" i="64" s="1"/>
  <c r="R22" i="64" s="1"/>
  <c r="O23" i="64"/>
  <c r="Q23" i="64" s="1"/>
  <c r="R23" i="64" s="1"/>
  <c r="O24" i="64"/>
  <c r="Q24" i="64" s="1"/>
  <c r="R24" i="64" s="1"/>
  <c r="O25" i="64"/>
  <c r="Q25" i="64" s="1"/>
  <c r="R25" i="64" s="1"/>
  <c r="O26" i="64"/>
  <c r="Q26" i="64" s="1"/>
  <c r="R26" i="64" s="1"/>
  <c r="O35" i="64"/>
  <c r="Q35" i="64" s="1"/>
  <c r="R35" i="64" s="1"/>
  <c r="N35" i="64"/>
  <c r="A35" i="64"/>
  <c r="N26" i="64"/>
  <c r="A26" i="64"/>
  <c r="N25" i="64"/>
  <c r="A25" i="64"/>
  <c r="N24" i="64"/>
  <c r="A24" i="64"/>
  <c r="N23" i="64"/>
  <c r="A23" i="64"/>
  <c r="N22" i="64"/>
  <c r="A22" i="64"/>
  <c r="N21" i="64"/>
  <c r="A21" i="64"/>
  <c r="N20" i="64"/>
  <c r="A20" i="64"/>
  <c r="N19" i="64"/>
  <c r="A19" i="64"/>
  <c r="N18" i="64"/>
  <c r="A18" i="64"/>
  <c r="N17" i="64"/>
  <c r="A17" i="64"/>
  <c r="N16" i="64"/>
  <c r="A16" i="64"/>
  <c r="N15" i="64"/>
  <c r="A15" i="64"/>
  <c r="N14" i="64"/>
  <c r="A14" i="64"/>
  <c r="N13" i="64"/>
  <c r="A13" i="64"/>
  <c r="N12" i="64"/>
  <c r="A12" i="64"/>
  <c r="N11" i="64"/>
  <c r="A11" i="64"/>
  <c r="N10" i="64"/>
  <c r="A10" i="64"/>
  <c r="N9" i="64"/>
  <c r="A9" i="64"/>
  <c r="A8" i="64"/>
  <c r="N7" i="64"/>
  <c r="A7" i="64"/>
  <c r="N6" i="64"/>
  <c r="A6" i="64"/>
  <c r="N5" i="64"/>
  <c r="A5" i="64"/>
  <c r="N4" i="64"/>
  <c r="A4" i="64"/>
  <c r="C14" i="65" l="1"/>
  <c r="I14" i="65" s="1"/>
  <c r="E17" i="69"/>
  <c r="AA25" i="48" l="1"/>
  <c r="D40" i="55"/>
  <c r="C28" i="60"/>
  <c r="D315" i="55"/>
  <c r="C30" i="60" l="1"/>
  <c r="K7" i="58" l="1"/>
  <c r="S13" i="58"/>
  <c r="R13" i="58"/>
  <c r="S12" i="58"/>
  <c r="R12" i="58"/>
  <c r="K9" i="58"/>
  <c r="K8" i="58"/>
  <c r="L6" i="58"/>
  <c r="K6" i="58"/>
  <c r="AB23" i="49" l="1"/>
  <c r="K22" i="49" s="1"/>
  <c r="L29" i="65"/>
  <c r="AB22" i="49"/>
  <c r="L16" i="65"/>
  <c r="N26" i="58"/>
  <c r="F18" i="58"/>
  <c r="N19" i="58"/>
  <c r="F21" i="58"/>
  <c r="N22" i="58"/>
  <c r="I24" i="58"/>
  <c r="L25" i="58"/>
  <c r="F27" i="58"/>
  <c r="G18" i="58"/>
  <c r="O19" i="58"/>
  <c r="G21" i="58"/>
  <c r="O22" i="58"/>
  <c r="J24" i="58"/>
  <c r="M25" i="58"/>
  <c r="G27" i="58"/>
  <c r="H18" i="58"/>
  <c r="P19" i="58"/>
  <c r="L21" i="58"/>
  <c r="P22" i="58"/>
  <c r="K24" i="58"/>
  <c r="N25" i="58"/>
  <c r="H27" i="58"/>
  <c r="I18" i="58"/>
  <c r="Q19" i="58"/>
  <c r="M21" i="58"/>
  <c r="Q22" i="58"/>
  <c r="L24" i="58"/>
  <c r="O25" i="58"/>
  <c r="I27" i="58"/>
  <c r="J18" i="58"/>
  <c r="F20" i="58"/>
  <c r="N21" i="58"/>
  <c r="J23" i="58"/>
  <c r="M24" i="58"/>
  <c r="G26" i="58"/>
  <c r="J27" i="58"/>
  <c r="O18" i="58"/>
  <c r="G20" i="58"/>
  <c r="O21" i="58"/>
  <c r="K23" i="58"/>
  <c r="N24" i="58"/>
  <c r="H26" i="58"/>
  <c r="K27" i="58"/>
  <c r="P18" i="58"/>
  <c r="H20" i="58"/>
  <c r="P21" i="58"/>
  <c r="L23" i="58"/>
  <c r="O24" i="58"/>
  <c r="I26" i="58"/>
  <c r="L27" i="58"/>
  <c r="Q18" i="58"/>
  <c r="M20" i="58"/>
  <c r="Q21" i="58"/>
  <c r="M23" i="58"/>
  <c r="P24" i="58"/>
  <c r="J26" i="58"/>
  <c r="M27" i="58"/>
  <c r="F19" i="58"/>
  <c r="N20" i="58"/>
  <c r="F22" i="58"/>
  <c r="N23" i="58"/>
  <c r="H25" i="58"/>
  <c r="K26" i="58"/>
  <c r="G19" i="58"/>
  <c r="O20" i="58"/>
  <c r="K22" i="58"/>
  <c r="O23" i="58"/>
  <c r="I25" i="58"/>
  <c r="L26" i="58"/>
  <c r="H19" i="58"/>
  <c r="P20" i="58"/>
  <c r="L22" i="58"/>
  <c r="P23" i="58"/>
  <c r="J25" i="58"/>
  <c r="M26" i="58"/>
  <c r="I19" i="58"/>
  <c r="Q20" i="58"/>
  <c r="M22" i="58"/>
  <c r="Q23" i="58"/>
  <c r="K25" i="58"/>
  <c r="G40" i="58"/>
  <c r="H39" i="58"/>
  <c r="I38" i="58"/>
  <c r="J37" i="58"/>
  <c r="K36" i="58"/>
  <c r="L35" i="58"/>
  <c r="M34" i="58"/>
  <c r="N33" i="58"/>
  <c r="O32" i="58"/>
  <c r="P31" i="58"/>
  <c r="K39" i="58"/>
  <c r="N36" i="58"/>
  <c r="N40" i="58"/>
  <c r="P38" i="58"/>
  <c r="Q37" i="58"/>
  <c r="G35" i="58"/>
  <c r="J32" i="58"/>
  <c r="M40" i="58"/>
  <c r="N39" i="58"/>
  <c r="O38" i="58"/>
  <c r="P37" i="58"/>
  <c r="Q36" i="58"/>
  <c r="F35" i="58"/>
  <c r="G34" i="58"/>
  <c r="H33" i="58"/>
  <c r="I32" i="58"/>
  <c r="J31" i="58"/>
  <c r="L40" i="58"/>
  <c r="M39" i="58"/>
  <c r="N38" i="58"/>
  <c r="O37" i="58"/>
  <c r="P36" i="58"/>
  <c r="Q35" i="58"/>
  <c r="F34" i="58"/>
  <c r="G33" i="58"/>
  <c r="I31" i="58"/>
  <c r="K40" i="58"/>
  <c r="N37" i="58"/>
  <c r="Q34" i="58"/>
  <c r="F33" i="58"/>
  <c r="H31" i="58"/>
  <c r="L38" i="58"/>
  <c r="M37" i="58"/>
  <c r="O35" i="58"/>
  <c r="Q33" i="58"/>
  <c r="G31" i="58"/>
  <c r="O39" i="58"/>
  <c r="F36" i="58"/>
  <c r="H34" i="58"/>
  <c r="I33" i="58"/>
  <c r="K31" i="58"/>
  <c r="H32" i="58"/>
  <c r="L39" i="58"/>
  <c r="M38" i="58"/>
  <c r="O36" i="58"/>
  <c r="P35" i="58"/>
  <c r="G32" i="58"/>
  <c r="J40" i="58"/>
  <c r="P34" i="58"/>
  <c r="F32" i="58"/>
  <c r="Q31" i="58"/>
  <c r="K37" i="58"/>
  <c r="L37" i="58"/>
  <c r="P32" i="58"/>
  <c r="J38" i="58"/>
  <c r="Q32" i="58"/>
  <c r="K38" i="58"/>
  <c r="O33" i="58"/>
  <c r="I39" i="58"/>
  <c r="P33" i="58"/>
  <c r="J39" i="58"/>
  <c r="N34" i="58"/>
  <c r="H40" i="58"/>
  <c r="F40" i="58"/>
  <c r="O34" i="58"/>
  <c r="I40" i="58"/>
  <c r="M35" i="58"/>
  <c r="N35" i="58"/>
  <c r="L36" i="58"/>
  <c r="F31" i="58"/>
  <c r="M36" i="58"/>
  <c r="K18" i="58"/>
  <c r="J19" i="58"/>
  <c r="I20" i="58"/>
  <c r="H21" i="58"/>
  <c r="G22" i="58"/>
  <c r="F23" i="58"/>
  <c r="Q24" i="58"/>
  <c r="P25" i="58"/>
  <c r="O26" i="58"/>
  <c r="N27" i="58"/>
  <c r="L31" i="58"/>
  <c r="K32" i="58"/>
  <c r="J33" i="58"/>
  <c r="I34" i="58"/>
  <c r="H35" i="58"/>
  <c r="G36" i="58"/>
  <c r="F37" i="58"/>
  <c r="Q38" i="58"/>
  <c r="P39" i="58"/>
  <c r="O40" i="58"/>
  <c r="L18" i="58"/>
  <c r="K19" i="58"/>
  <c r="J20" i="58"/>
  <c r="I21" i="58"/>
  <c r="H22" i="58"/>
  <c r="G23" i="58"/>
  <c r="F24" i="58"/>
  <c r="Q25" i="58"/>
  <c r="P26" i="58"/>
  <c r="O27" i="58"/>
  <c r="M31" i="58"/>
  <c r="L32" i="58"/>
  <c r="K33" i="58"/>
  <c r="J34" i="58"/>
  <c r="I35" i="58"/>
  <c r="H36" i="58"/>
  <c r="G37" i="58"/>
  <c r="F38" i="58"/>
  <c r="Q39" i="58"/>
  <c r="P40" i="58"/>
  <c r="M18" i="58"/>
  <c r="L19" i="58"/>
  <c r="K20" i="58"/>
  <c r="J21" i="58"/>
  <c r="I22" i="58"/>
  <c r="H23" i="58"/>
  <c r="G24" i="58"/>
  <c r="F25" i="58"/>
  <c r="Q26" i="58"/>
  <c r="P27" i="58"/>
  <c r="N31" i="58"/>
  <c r="M32" i="58"/>
  <c r="L33" i="58"/>
  <c r="K34" i="58"/>
  <c r="J35" i="58"/>
  <c r="I36" i="58"/>
  <c r="H37" i="58"/>
  <c r="G38" i="58"/>
  <c r="F39" i="58"/>
  <c r="Q40" i="58"/>
  <c r="N18" i="58"/>
  <c r="M19" i="58"/>
  <c r="L20" i="58"/>
  <c r="K21" i="58"/>
  <c r="J22" i="58"/>
  <c r="I23" i="58"/>
  <c r="H24" i="58"/>
  <c r="G25" i="58"/>
  <c r="F26" i="58"/>
  <c r="Q27" i="58"/>
  <c r="O31" i="58"/>
  <c r="N32" i="58"/>
  <c r="M33" i="58"/>
  <c r="L34" i="58"/>
  <c r="K35" i="58"/>
  <c r="J36" i="58"/>
  <c r="I37" i="58"/>
  <c r="H38" i="58"/>
  <c r="G39" i="58"/>
  <c r="J23" i="49" l="1"/>
  <c r="L25" i="49" s="1"/>
  <c r="K21" i="49"/>
  <c r="R22" i="58"/>
  <c r="R20" i="58"/>
  <c r="R36" i="58"/>
  <c r="R27" i="58"/>
  <c r="R19" i="58"/>
  <c r="R23" i="58"/>
  <c r="R21" i="58"/>
  <c r="R24" i="58"/>
  <c r="R32" i="58"/>
  <c r="R18" i="58"/>
  <c r="R35" i="58"/>
  <c r="R38" i="58"/>
  <c r="R31" i="58"/>
  <c r="R26" i="58"/>
  <c r="R33" i="58"/>
  <c r="R25" i="58"/>
  <c r="R40" i="58"/>
  <c r="R37" i="58"/>
  <c r="R34" i="58"/>
  <c r="R39" i="58"/>
  <c r="S27" i="58" l="1"/>
  <c r="H51" i="58" s="1"/>
  <c r="S40" i="58"/>
  <c r="H57" i="58" s="1"/>
  <c r="C11" i="60" l="1"/>
  <c r="C12" i="60"/>
  <c r="C10" i="60"/>
  <c r="D314" i="55" l="1"/>
  <c r="D313" i="55"/>
  <c r="D312" i="55"/>
  <c r="D311" i="55"/>
  <c r="D310" i="55"/>
  <c r="D309" i="55"/>
  <c r="D308" i="55"/>
  <c r="D307" i="55"/>
  <c r="D306" i="55"/>
  <c r="D305" i="55"/>
  <c r="D304" i="55"/>
  <c r="D303" i="55"/>
  <c r="D302" i="55"/>
  <c r="D301" i="55"/>
  <c r="D300" i="55"/>
  <c r="D299" i="55"/>
  <c r="D297" i="55"/>
  <c r="D296" i="55"/>
  <c r="D295" i="55"/>
  <c r="D294" i="55"/>
  <c r="D293" i="55"/>
  <c r="D292" i="55"/>
  <c r="D291" i="55"/>
  <c r="D290" i="55"/>
  <c r="D289" i="55"/>
  <c r="D288" i="55"/>
  <c r="D287" i="55"/>
  <c r="D286" i="55"/>
  <c r="D285" i="55"/>
  <c r="D284" i="55"/>
  <c r="D283" i="55"/>
  <c r="D282" i="55"/>
  <c r="D281" i="55"/>
  <c r="D280" i="55"/>
  <c r="D279" i="55"/>
  <c r="D278" i="55"/>
  <c r="D277" i="55"/>
  <c r="D276" i="55"/>
  <c r="D275" i="55"/>
  <c r="D274" i="55"/>
  <c r="D273" i="55"/>
  <c r="D272" i="55"/>
  <c r="D271" i="55"/>
  <c r="D270" i="55"/>
  <c r="D269" i="55"/>
  <c r="D268" i="55"/>
  <c r="D267" i="55"/>
  <c r="D266" i="55"/>
  <c r="D265" i="55"/>
  <c r="D264" i="55"/>
  <c r="D263" i="55"/>
  <c r="D262" i="55"/>
  <c r="D261" i="55"/>
  <c r="D260" i="55"/>
  <c r="D259" i="55"/>
  <c r="D258" i="55"/>
  <c r="D257" i="55"/>
  <c r="D256" i="55"/>
  <c r="D255" i="55"/>
  <c r="D254" i="55"/>
  <c r="D253" i="55"/>
  <c r="D252" i="55"/>
  <c r="D251" i="55"/>
  <c r="D250" i="55"/>
  <c r="D249" i="55"/>
  <c r="D248" i="55"/>
  <c r="D247" i="55"/>
  <c r="D246" i="55"/>
  <c r="D245" i="55"/>
  <c r="D244" i="55"/>
  <c r="D243" i="55"/>
  <c r="D242" i="55"/>
  <c r="D241" i="55"/>
  <c r="D240" i="55"/>
  <c r="D239" i="55"/>
  <c r="D238" i="55"/>
  <c r="D237" i="55"/>
  <c r="D236" i="55"/>
  <c r="D235" i="55"/>
  <c r="D234" i="55"/>
  <c r="D233" i="55"/>
  <c r="D232" i="55"/>
  <c r="D231" i="55"/>
  <c r="D230" i="55"/>
  <c r="D229" i="55"/>
  <c r="D228" i="55"/>
  <c r="D227" i="55"/>
  <c r="D226" i="55"/>
  <c r="D225" i="55"/>
  <c r="D224" i="55"/>
  <c r="D223" i="55"/>
  <c r="D222" i="55"/>
  <c r="D221" i="55"/>
  <c r="D220" i="55"/>
  <c r="D219" i="55"/>
  <c r="D218" i="55"/>
  <c r="D217" i="55"/>
  <c r="D216" i="55"/>
  <c r="D215" i="55"/>
  <c r="D214" i="55"/>
  <c r="D213" i="55"/>
  <c r="D212" i="55"/>
  <c r="D211" i="55"/>
  <c r="D210" i="55"/>
  <c r="D209" i="55"/>
  <c r="D208" i="55"/>
  <c r="D207" i="55"/>
  <c r="D206" i="55"/>
  <c r="D205" i="55"/>
  <c r="D204" i="55"/>
  <c r="D203" i="55"/>
  <c r="D202" i="55"/>
  <c r="D201" i="55"/>
  <c r="D200" i="55"/>
  <c r="D199" i="55"/>
  <c r="D198" i="55"/>
  <c r="D197" i="55"/>
  <c r="D196" i="55"/>
  <c r="D195" i="55"/>
  <c r="D194" i="55"/>
  <c r="D193" i="55"/>
  <c r="D192" i="55"/>
  <c r="D191" i="55"/>
  <c r="D190" i="55"/>
  <c r="D189" i="55"/>
  <c r="D188" i="55"/>
  <c r="D187" i="55"/>
  <c r="D186" i="55"/>
  <c r="D185" i="55"/>
  <c r="D184" i="55"/>
  <c r="D183" i="55"/>
  <c r="D182" i="55"/>
  <c r="D181" i="55"/>
  <c r="D180" i="55"/>
  <c r="D179" i="55"/>
  <c r="D178" i="55"/>
  <c r="D177" i="55"/>
  <c r="D176" i="55"/>
  <c r="D175" i="55"/>
  <c r="D174" i="55"/>
  <c r="D173" i="55"/>
  <c r="D172" i="55"/>
  <c r="D171" i="55"/>
  <c r="D170" i="55"/>
  <c r="D169" i="55"/>
  <c r="D168" i="55"/>
  <c r="D167" i="55"/>
  <c r="D166" i="55"/>
  <c r="D165" i="55"/>
  <c r="D164" i="55"/>
  <c r="D163" i="55"/>
  <c r="D162" i="55"/>
  <c r="D161" i="55"/>
  <c r="D160" i="55"/>
  <c r="D159" i="55"/>
  <c r="D158" i="55"/>
  <c r="D157" i="55"/>
  <c r="D156" i="55"/>
  <c r="D155" i="55"/>
  <c r="D154" i="55"/>
  <c r="D153" i="55"/>
  <c r="D152" i="55"/>
  <c r="D151" i="55"/>
  <c r="D150" i="55"/>
  <c r="D149" i="55"/>
  <c r="D148" i="55"/>
  <c r="D147" i="55"/>
  <c r="D146" i="55"/>
  <c r="D145" i="55"/>
  <c r="D144" i="55"/>
  <c r="D143" i="55"/>
  <c r="D142" i="55"/>
  <c r="D141" i="55"/>
  <c r="D140" i="55"/>
  <c r="D139" i="55"/>
  <c r="D138" i="55"/>
  <c r="D137" i="55"/>
  <c r="D136" i="55"/>
  <c r="D135" i="55"/>
  <c r="D134" i="55"/>
  <c r="D133" i="55"/>
  <c r="D132" i="55"/>
  <c r="D131" i="55"/>
  <c r="D130" i="55"/>
  <c r="D129" i="55"/>
  <c r="D128" i="55"/>
  <c r="D127" i="55"/>
  <c r="D126" i="55"/>
  <c r="D125" i="55"/>
  <c r="D124" i="55"/>
  <c r="D123" i="55"/>
  <c r="D122" i="55"/>
  <c r="D121" i="55"/>
  <c r="D120" i="55"/>
  <c r="D119" i="55"/>
  <c r="D118" i="55"/>
  <c r="D117" i="55"/>
  <c r="D116" i="55"/>
  <c r="D115" i="55"/>
  <c r="D114" i="55"/>
  <c r="D113" i="55"/>
  <c r="D112" i="55"/>
  <c r="D111" i="55"/>
  <c r="D110" i="55"/>
  <c r="D109" i="55"/>
  <c r="D108" i="55"/>
  <c r="D107" i="55"/>
  <c r="D106" i="55"/>
  <c r="D105" i="55"/>
  <c r="D104" i="55"/>
  <c r="D103" i="55"/>
  <c r="D102" i="55"/>
  <c r="D101" i="55"/>
  <c r="D100" i="55"/>
  <c r="D99" i="55"/>
  <c r="D98" i="55"/>
  <c r="D97" i="55"/>
  <c r="D96" i="55"/>
  <c r="D95" i="55"/>
  <c r="D94" i="55"/>
  <c r="D93" i="55"/>
  <c r="D92" i="55"/>
  <c r="D91" i="55"/>
  <c r="D90" i="55"/>
  <c r="D89" i="55"/>
  <c r="D88" i="55"/>
  <c r="D87" i="55"/>
  <c r="D86" i="55"/>
  <c r="D85" i="55"/>
  <c r="D84" i="55"/>
  <c r="D83" i="55"/>
  <c r="D82" i="55"/>
  <c r="D81" i="55"/>
  <c r="D80" i="55"/>
  <c r="D79" i="55"/>
  <c r="D78" i="55"/>
  <c r="D77" i="55"/>
  <c r="D76" i="55"/>
  <c r="D75" i="55"/>
  <c r="D74" i="55"/>
  <c r="D73" i="55"/>
  <c r="D72" i="55"/>
  <c r="D71" i="55"/>
  <c r="D70" i="55"/>
  <c r="D69" i="55"/>
  <c r="D68" i="55"/>
  <c r="D67" i="55"/>
  <c r="D66" i="55"/>
  <c r="D65" i="55"/>
  <c r="D64" i="55"/>
  <c r="D63" i="55"/>
  <c r="D62" i="55"/>
  <c r="D61" i="55"/>
  <c r="D60" i="55"/>
  <c r="D59" i="55"/>
  <c r="D58" i="55"/>
  <c r="D57" i="55"/>
  <c r="D56" i="55"/>
  <c r="D55" i="55"/>
  <c r="D54" i="55"/>
  <c r="D53" i="55"/>
  <c r="D52" i="55"/>
  <c r="D51" i="55"/>
  <c r="D50" i="55"/>
  <c r="D49" i="55"/>
  <c r="D48" i="55"/>
  <c r="D47" i="55"/>
  <c r="D46" i="55"/>
  <c r="D45" i="55"/>
  <c r="D44" i="55"/>
  <c r="D43" i="55"/>
  <c r="D42" i="55"/>
  <c r="D41" i="55"/>
  <c r="D39" i="55"/>
  <c r="D38" i="55"/>
  <c r="D37" i="55"/>
  <c r="D36" i="55"/>
  <c r="D35" i="55"/>
  <c r="D34" i="55"/>
  <c r="D33" i="55"/>
  <c r="D32" i="55"/>
  <c r="D31" i="55"/>
  <c r="D30" i="55"/>
  <c r="D29" i="55"/>
  <c r="D28" i="55"/>
  <c r="D27" i="55"/>
  <c r="D26" i="55"/>
  <c r="D25" i="55"/>
  <c r="D24" i="55"/>
  <c r="D23" i="55"/>
  <c r="D22" i="55"/>
  <c r="D21" i="55"/>
  <c r="D20" i="55"/>
  <c r="D19" i="55"/>
  <c r="D18" i="55"/>
  <c r="D17" i="55"/>
  <c r="Q18" i="55"/>
  <c r="D16" i="55"/>
  <c r="C39" i="60"/>
  <c r="C40" i="60" s="1"/>
  <c r="I28" i="65" s="1"/>
  <c r="C32" i="60"/>
  <c r="C26" i="60"/>
  <c r="C31" i="60"/>
  <c r="C29" i="60"/>
  <c r="C27" i="60"/>
  <c r="C20" i="60"/>
  <c r="C25" i="60"/>
  <c r="C19" i="60"/>
  <c r="C23" i="60"/>
  <c r="C18" i="60"/>
  <c r="Q19" i="55" l="1"/>
  <c r="Q20" i="55" s="1"/>
  <c r="Q21" i="55" s="1"/>
  <c r="Q22" i="55" s="1"/>
  <c r="Q23" i="55" s="1"/>
  <c r="Q24" i="55" s="1"/>
  <c r="Q25" i="55" s="1"/>
  <c r="Q26" i="55" s="1"/>
  <c r="Q27" i="55" s="1"/>
  <c r="Q28" i="55" s="1"/>
  <c r="Q29" i="55" s="1"/>
  <c r="Q30" i="55" s="1"/>
  <c r="Q31" i="55" s="1"/>
  <c r="Q32" i="55" s="1"/>
  <c r="Q33" i="55" s="1"/>
  <c r="Q34" i="55" s="1"/>
  <c r="Q35" i="55" s="1"/>
  <c r="Q36" i="55" s="1"/>
  <c r="Q37" i="55" s="1"/>
  <c r="Q38" i="55" s="1"/>
  <c r="Q39" i="55" s="1"/>
  <c r="C24" i="60"/>
  <c r="C33" i="60" s="1"/>
  <c r="I15" i="65" s="1"/>
  <c r="C21" i="60"/>
  <c r="R12" i="55" l="1"/>
  <c r="C41" i="60"/>
  <c r="H46" i="58"/>
  <c r="J47" i="58" s="1"/>
  <c r="I29" i="65"/>
  <c r="I30" i="65" s="1"/>
  <c r="E33" i="65" s="1"/>
  <c r="H64" i="58" s="1"/>
  <c r="H58" i="58"/>
  <c r="I16" i="65"/>
  <c r="I17" i="65" s="1"/>
  <c r="C33" i="65" s="1"/>
  <c r="H63" i="58" s="1"/>
  <c r="H52" i="58"/>
  <c r="Q40" i="55"/>
  <c r="Q41" i="55" s="1"/>
  <c r="H47" i="58" l="1"/>
  <c r="H48" i="58" s="1"/>
  <c r="E6" i="60" s="1"/>
  <c r="G33" i="65"/>
  <c r="H65" i="58" s="1"/>
  <c r="E9" i="60" s="1"/>
  <c r="J59" i="58"/>
  <c r="H59" i="58"/>
  <c r="H60" i="58" s="1"/>
  <c r="E8" i="60" s="1"/>
  <c r="H53" i="58"/>
  <c r="H54" i="58" s="1"/>
  <c r="J53" i="58"/>
  <c r="Q42" i="55"/>
  <c r="Q43" i="55" s="1"/>
  <c r="Q44" i="55" s="1"/>
  <c r="Q45" i="55" s="1"/>
  <c r="Q46" i="55" s="1"/>
  <c r="Q47" i="55" s="1"/>
  <c r="Q48" i="55" s="1"/>
  <c r="Q49" i="55" s="1"/>
  <c r="Q50" i="55" s="1"/>
  <c r="Q51" i="55" s="1"/>
  <c r="Q52" i="55" s="1"/>
  <c r="Q53" i="55" s="1"/>
  <c r="Q54" i="55" s="1"/>
  <c r="Q55" i="55" s="1"/>
  <c r="Q56" i="55" s="1"/>
  <c r="Q57" i="55" s="1"/>
  <c r="Q58" i="55" s="1"/>
  <c r="Q59" i="55" s="1"/>
  <c r="Q60" i="55" s="1"/>
  <c r="Q61" i="55" s="1"/>
  <c r="Q62" i="55" s="1"/>
  <c r="Q63" i="55" s="1"/>
  <c r="Q64" i="55" s="1"/>
  <c r="Q65" i="55" s="1"/>
  <c r="Q66" i="55" s="1"/>
  <c r="Q67" i="55" s="1"/>
  <c r="Q68" i="55" s="1"/>
  <c r="Q69" i="55" s="1"/>
  <c r="Q70" i="55" s="1"/>
  <c r="Q71" i="55" s="1"/>
  <c r="Q72" i="55" s="1"/>
  <c r="Q73" i="55" s="1"/>
  <c r="Q74" i="55" s="1"/>
  <c r="Q75" i="55" s="1"/>
  <c r="Q76" i="55" s="1"/>
  <c r="Q77" i="55" s="1"/>
  <c r="Q78" i="55" s="1"/>
  <c r="Q79" i="55" s="1"/>
  <c r="Q80" i="55" s="1"/>
  <c r="Q81" i="55" s="1"/>
  <c r="Q82" i="55" s="1"/>
  <c r="Q83" i="55" s="1"/>
  <c r="Q84" i="55" s="1"/>
  <c r="Q85" i="55" s="1"/>
  <c r="Q86" i="55" s="1"/>
  <c r="Q87" i="55" s="1"/>
  <c r="Q88" i="55" s="1"/>
  <c r="Q89" i="55" s="1"/>
  <c r="Q90" i="55" s="1"/>
  <c r="Q91" i="55" s="1"/>
  <c r="Q92" i="55" s="1"/>
  <c r="Q93" i="55" s="1"/>
  <c r="Q94" i="55" s="1"/>
  <c r="Q95" i="55" s="1"/>
  <c r="Q96" i="55" s="1"/>
  <c r="Q97" i="55" s="1"/>
  <c r="Q98" i="55" s="1"/>
  <c r="Q99" i="55" s="1"/>
  <c r="Q100" i="55" s="1"/>
  <c r="Q101" i="55" s="1"/>
  <c r="Q102" i="55" s="1"/>
  <c r="Q103" i="55" s="1"/>
  <c r="Q104" i="55" s="1"/>
  <c r="Q105" i="55" s="1"/>
  <c r="Q106" i="55" s="1"/>
  <c r="Q107" i="55" s="1"/>
  <c r="Q108" i="55" s="1"/>
  <c r="Q109" i="55" s="1"/>
  <c r="Q110" i="55" s="1"/>
  <c r="Q111" i="55" s="1"/>
  <c r="Q112" i="55" s="1"/>
  <c r="Q113" i="55" s="1"/>
  <c r="Q114" i="55" s="1"/>
  <c r="Q115" i="55" s="1"/>
  <c r="Q116" i="55" s="1"/>
  <c r="Q117" i="55" s="1"/>
  <c r="Q118" i="55" s="1"/>
  <c r="Q119" i="55" s="1"/>
  <c r="Q120" i="55" s="1"/>
  <c r="Q121" i="55" s="1"/>
  <c r="Q122" i="55" s="1"/>
  <c r="Q123" i="55" s="1"/>
  <c r="Q124" i="55" s="1"/>
  <c r="Q125" i="55" s="1"/>
  <c r="Q126" i="55" s="1"/>
  <c r="Q127" i="55" s="1"/>
  <c r="Q128" i="55" s="1"/>
  <c r="Q129" i="55" s="1"/>
  <c r="Q130" i="55" s="1"/>
  <c r="Q131" i="55" s="1"/>
  <c r="Q132" i="55" s="1"/>
  <c r="Q133" i="55" s="1"/>
  <c r="Q134" i="55" s="1"/>
  <c r="Q135" i="55" s="1"/>
  <c r="Q136" i="55" s="1"/>
  <c r="Q137" i="55" s="1"/>
  <c r="Q138" i="55" s="1"/>
  <c r="Q139" i="55" s="1"/>
  <c r="Q140" i="55" s="1"/>
  <c r="Q141" i="55" s="1"/>
  <c r="Q142" i="55" s="1"/>
  <c r="Q143" i="55" s="1"/>
  <c r="Q144" i="55" s="1"/>
  <c r="Q145" i="55" s="1"/>
  <c r="Q146" i="55" s="1"/>
  <c r="Q147" i="55" s="1"/>
  <c r="Q148" i="55" s="1"/>
  <c r="Q149" i="55" s="1"/>
  <c r="Q150" i="55" s="1"/>
  <c r="Q151" i="55" s="1"/>
  <c r="Q152" i="55" s="1"/>
  <c r="Q153" i="55" s="1"/>
  <c r="Q154" i="55" s="1"/>
  <c r="Q155" i="55" s="1"/>
  <c r="Q156" i="55" s="1"/>
  <c r="Q157" i="55" s="1"/>
  <c r="Q158" i="55" s="1"/>
  <c r="Q159" i="55" s="1"/>
  <c r="Q160" i="55" s="1"/>
  <c r="Q161" i="55" s="1"/>
  <c r="Q162" i="55" s="1"/>
  <c r="Q163" i="55" s="1"/>
  <c r="Q164" i="55" s="1"/>
  <c r="Q165" i="55" s="1"/>
  <c r="Q166" i="55" s="1"/>
  <c r="Q167" i="55" s="1"/>
  <c r="Q168" i="55" s="1"/>
  <c r="Q169" i="55" s="1"/>
  <c r="Q170" i="55" s="1"/>
  <c r="Q171" i="55" s="1"/>
  <c r="Q172" i="55" s="1"/>
  <c r="Q173" i="55" s="1"/>
  <c r="Q174" i="55" s="1"/>
  <c r="Q175" i="55" s="1"/>
  <c r="Q176" i="55" s="1"/>
  <c r="Q177" i="55" s="1"/>
  <c r="Q178" i="55" s="1"/>
  <c r="Q179" i="55" s="1"/>
  <c r="Q180" i="55" s="1"/>
  <c r="Q181" i="55" s="1"/>
  <c r="Q182" i="55" s="1"/>
  <c r="Q183" i="55" s="1"/>
  <c r="Q184" i="55" s="1"/>
  <c r="Q185" i="55" s="1"/>
  <c r="Q186" i="55" s="1"/>
  <c r="Q187" i="55" s="1"/>
  <c r="Q188" i="55" s="1"/>
  <c r="Q189" i="55" s="1"/>
  <c r="Q190" i="55" s="1"/>
  <c r="Q191" i="55" s="1"/>
  <c r="Q192" i="55" s="1"/>
  <c r="Q193" i="55" s="1"/>
  <c r="Q194" i="55" s="1"/>
  <c r="Q195" i="55" s="1"/>
  <c r="Q196" i="55" s="1"/>
  <c r="Q197" i="55" s="1"/>
  <c r="Q198" i="55" s="1"/>
  <c r="Q199" i="55" s="1"/>
  <c r="Q200" i="55" s="1"/>
  <c r="Q201" i="55" s="1"/>
  <c r="Q202" i="55" s="1"/>
  <c r="Q203" i="55" s="1"/>
  <c r="Q204" i="55" s="1"/>
  <c r="Q205" i="55" s="1"/>
  <c r="Q206" i="55" s="1"/>
  <c r="Q207" i="55" s="1"/>
  <c r="Q208" i="55" s="1"/>
  <c r="Q209" i="55" s="1"/>
  <c r="Q210" i="55" s="1"/>
  <c r="Q211" i="55" s="1"/>
  <c r="Q212" i="55" s="1"/>
  <c r="Q213" i="55" s="1"/>
  <c r="Q214" i="55" s="1"/>
  <c r="Q215" i="55" s="1"/>
  <c r="Q216" i="55" s="1"/>
  <c r="Q217" i="55" s="1"/>
  <c r="Q218" i="55" s="1"/>
  <c r="Q219" i="55" s="1"/>
  <c r="Q220" i="55" s="1"/>
  <c r="Q221" i="55" s="1"/>
  <c r="Q222" i="55" s="1"/>
  <c r="Q223" i="55" s="1"/>
  <c r="Q224" i="55" s="1"/>
  <c r="Q225" i="55" s="1"/>
  <c r="Q226" i="55" s="1"/>
  <c r="Q227" i="55" s="1"/>
  <c r="Q228" i="55" s="1"/>
  <c r="Q229" i="55" s="1"/>
  <c r="Q230" i="55" s="1"/>
  <c r="Q231" i="55" s="1"/>
  <c r="Q232" i="55" s="1"/>
  <c r="Q233" i="55" s="1"/>
  <c r="Q234" i="55" s="1"/>
  <c r="Q235" i="55" s="1"/>
  <c r="Q236" i="55" s="1"/>
  <c r="Q237" i="55" s="1"/>
  <c r="Q238" i="55" s="1"/>
  <c r="Q239" i="55" s="1"/>
  <c r="Q240" i="55" s="1"/>
  <c r="Q241" i="55" s="1"/>
  <c r="Q242" i="55" s="1"/>
  <c r="Q243" i="55" s="1"/>
  <c r="Q244" i="55" s="1"/>
  <c r="Q245" i="55" s="1"/>
  <c r="Q246" i="55" s="1"/>
  <c r="Q247" i="55" s="1"/>
  <c r="Q248" i="55" s="1"/>
  <c r="Q249" i="55" s="1"/>
  <c r="Q250" i="55" s="1"/>
  <c r="Q251" i="55" s="1"/>
  <c r="Q252" i="55" s="1"/>
  <c r="Q253" i="55" s="1"/>
  <c r="Q254" i="55" s="1"/>
  <c r="Q255" i="55" s="1"/>
  <c r="Q256" i="55" s="1"/>
  <c r="Q257" i="55" s="1"/>
  <c r="Q258" i="55" s="1"/>
  <c r="Q259" i="55" s="1"/>
  <c r="Q260" i="55" s="1"/>
  <c r="Q261" i="55" s="1"/>
  <c r="Q262" i="55" s="1"/>
  <c r="Q263" i="55" s="1"/>
  <c r="Q264" i="55" s="1"/>
  <c r="Q265" i="55" s="1"/>
  <c r="Q266" i="55" s="1"/>
  <c r="Q267" i="55" s="1"/>
  <c r="Q268" i="55" s="1"/>
  <c r="Q269" i="55" s="1"/>
  <c r="Q270" i="55" s="1"/>
  <c r="Q271" i="55" s="1"/>
  <c r="Q272" i="55" s="1"/>
  <c r="Q273" i="55" s="1"/>
  <c r="Q274" i="55" s="1"/>
  <c r="Q275" i="55" s="1"/>
  <c r="Q276" i="55" s="1"/>
  <c r="Q277" i="55" s="1"/>
  <c r="Q278" i="55" s="1"/>
  <c r="Q279" i="55" s="1"/>
  <c r="Q280" i="55" s="1"/>
  <c r="Q281" i="55" s="1"/>
  <c r="Q282" i="55" s="1"/>
  <c r="Q283" i="55" s="1"/>
  <c r="Q284" i="55" s="1"/>
  <c r="Q285" i="55" s="1"/>
  <c r="Q286" i="55" s="1"/>
  <c r="Q287" i="55" s="1"/>
  <c r="Q288" i="55" s="1"/>
  <c r="Q289" i="55" s="1"/>
  <c r="Q290" i="55" s="1"/>
  <c r="Q291" i="55" s="1"/>
  <c r="Q292" i="55" s="1"/>
  <c r="Q293" i="55" s="1"/>
  <c r="Q294" i="55" s="1"/>
  <c r="Q295" i="55" s="1"/>
  <c r="Q296" i="55" s="1"/>
  <c r="Q297" i="55" s="1"/>
  <c r="Q298" i="55" s="1"/>
  <c r="Q299" i="55" s="1"/>
  <c r="Q300" i="55" s="1"/>
  <c r="Q301" i="55" s="1"/>
  <c r="Q302" i="55" s="1"/>
  <c r="Q303" i="55" s="1"/>
  <c r="Q304" i="55" s="1"/>
  <c r="Q305" i="55" s="1"/>
  <c r="Q306" i="55" s="1"/>
  <c r="Q307" i="55" s="1"/>
  <c r="Q308" i="55" s="1"/>
  <c r="Q309" i="55" s="1"/>
  <c r="Q310" i="55" s="1"/>
  <c r="Q311" i="55" s="1"/>
  <c r="Q312" i="55" s="1"/>
  <c r="Q313" i="55" s="1"/>
  <c r="E7" i="60" l="1"/>
  <c r="C6" i="60" s="1"/>
  <c r="H67" i="58"/>
  <c r="Q314" i="55"/>
  <c r="Q315" i="55" s="1"/>
  <c r="K24" i="70" l="1"/>
  <c r="L35" i="48"/>
  <c r="H17" i="61" s="1"/>
  <c r="C13" i="60"/>
  <c r="C43" i="60" s="1"/>
  <c r="D43" i="60" l="1"/>
  <c r="C44" i="6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9B17206-42E6-4EF1-B334-159243C25239}" keepAlive="1" name="クエリ - T_年間事業実績" description="ブック内の 'T_年間事業実績' クエリへの接続です。" type="5" refreshedVersion="0" background="1">
    <dbPr connection="Provider=Microsoft.Mashup.OleDb.1;Data Source=$Workbook$;Location=T_年間事業実績;Extended Properties=&quot;&quot;" command="SELECT * FROM [T_年間事業実績]"/>
  </connection>
  <connection id="2" xr16:uid="{92C97D0C-D070-4737-AFD1-63541F7A0650}" keepAlive="1" name="クエリ - 加算対象グループ化_学習支援" description="ブック内の '加算対象グループ化_学習支援' クエリへの接続です。" type="5" refreshedVersion="8" background="1" saveData="1">
    <dbPr connection="Provider=Microsoft.Mashup.OleDb.1;Data Source=$Workbook$;Location=加算対象グループ化_学習支援;Extended Properties=&quot;&quot;" command="SELECT * FROM [加算対象グループ化_学習支援]"/>
  </connection>
  <connection id="3" xr16:uid="{C7321471-50F0-4C7B-ABCB-0E60C97E617B}" keepAlive="1" name="クエリ - 加算対象グループ化_全体" description="ブック内の '加算対象グループ化_全体' クエリへの接続です。" type="5" refreshedVersion="8" background="1" saveData="1">
    <dbPr connection="Provider=Microsoft.Mashup.OleDb.1;Data Source=$Workbook$;Location=加算対象グループ化_全体;Extended Properties=&quot;&quot;" command="SELECT * FROM [加算対象グループ化_全体]"/>
  </connection>
  <connection id="4" xr16:uid="{E0274241-0490-4444-A2D2-BCB781FF8C90}" keepAlive="1" name="クエリ - 開催数_加算除外日" description="ブック内の '開催数_加算除外日' クエリへの接続です。" type="5" refreshedVersion="8" background="1" saveData="1">
    <dbPr connection="Provider=Microsoft.Mashup.OleDb.1;Data Source=$Workbook$;Location=開催数_加算除外日;Extended Properties=&quot;&quot;" command="SELECT * FROM [開催数_加算除外日]"/>
  </connection>
  <connection id="5" xr16:uid="{514B1288-DBE7-4C80-865E-A1A63FFE73B6}" keepAlive="1" name="クエリ - 開催数_加算除外日_学習支援" description="ブック内の '開催数_加算除外日_学習支援' クエリへの接続です。" type="5" refreshedVersion="8" background="1" saveData="1">
    <dbPr connection="Provider=Microsoft.Mashup.OleDb.1;Data Source=$Workbook$;Location=開催数_加算除外日_学習支援;Extended Properties=&quot;&quot;" command="SELECT * FROM [開催数_加算除外日_学習支援]"/>
  </connection>
  <connection id="6" xr16:uid="{9C365FEA-CA4B-490F-9267-76086086487A}" keepAlive="1" name="クエリ - 開催数_加算対象件数" description="ブック内の '開催数_加算対象件数' クエリへの接続です。" type="5" refreshedVersion="8" background="1" saveData="1">
    <dbPr connection="Provider=Microsoft.Mashup.OleDb.1;Data Source=$Workbook$;Location=開催数_加算対象件数;Extended Properties=&quot;&quot;" command="SELECT * FROM [開催数_加算対象件数]"/>
  </connection>
  <connection id="7" xr16:uid="{2187D2E5-1664-4551-B903-B221DCD8E75F}" keepAlive="1" name="クエリ - 開催数_加算対象件数_学習支援" description="ブック内の '開催数_加算対象件数_学習支援' クエリへの接続です。" type="5" refreshedVersion="8" background="1" saveData="1">
    <dbPr connection="Provider=Microsoft.Mashup.OleDb.1;Data Source=$Workbook$;Location=開催数_加算対象件数_学習支援;Extended Properties=&quot;&quot;" command="SELECT * FROM [開催数_加算対象件数_学習支援]"/>
  </connection>
  <connection id="8" xr16:uid="{A246845F-599A-42D3-BA5E-7A3E9A411058}" keepAlive="1" name="クエリ - 開催数_加算対象除外件数" description="ブック内の '開催数_加算対象除外件数' クエリへの接続です。" type="5" refreshedVersion="0" background="1">
    <dbPr connection="Provider=Microsoft.Mashup.OleDb.1;Data Source=$Workbook$;Location=開催数_加算対象除外件数;Extended Properties=&quot;&quot;" command="SELECT * FROM [開催数_加算対象除外件数]"/>
  </connection>
  <connection id="9" xr16:uid="{6978EC00-BB20-428E-BF56-B3050C04D134}" keepAlive="1" name="クエリ - 開催数_加算対象除外件数_学習支援" description="ブック内の '開催数_加算対象除外件数_学習支援' クエリへの接続です。" type="5" refreshedVersion="0" background="1">
    <dbPr connection="Provider=Microsoft.Mashup.OleDb.1;Data Source=$Workbook$;Location=開催数_加算対象除外件数_学習支援;Extended Properties=&quot;&quot;" command="SELECT * FROM [開催数_加算対象除外件数_学習支援]"/>
  </connection>
  <connection id="10" xr16:uid="{C511A813-D911-442F-B126-3B3D4CF47965}" keepAlive="1" name="クエリ - 開催数_加算対象日" description="ブック内の '開催数_加算対象日' クエリへの接続です。" type="5" refreshedVersion="8" background="1" saveData="1">
    <dbPr connection="Provider=Microsoft.Mashup.OleDb.1;Data Source=$Workbook$;Location=開催数_加算対象日;Extended Properties=&quot;&quot;" command="SELECT * FROM [開催数_加算対象日]"/>
  </connection>
  <connection id="11" xr16:uid="{267D14A6-47D1-4A26-A3DF-0BE2A2383ADE}" keepAlive="1" name="クエリ - 開催数_加算対象日_学習支援" description="ブック内の '開催数_加算対象日_学習支援' クエリへの接続です。" type="5" refreshedVersion="8" background="1" saveData="1">
    <dbPr connection="Provider=Microsoft.Mashup.OleDb.1;Data Source=$Workbook$;Location=開催数_加算対象日_学習支援;Extended Properties=&quot;&quot;" command="SELECT * FROM [開催数_加算対象日_学習支援]"/>
  </connection>
  <connection id="12" xr16:uid="{F3432CD5-72E8-4797-B134-A695C5852749}" keepAlive="1" name="クエリ - 学習支援実績" description="ブック内の '学習支援実績' クエリへの接続です。" type="5" refreshedVersion="0" background="1">
    <dbPr connection="Provider=Microsoft.Mashup.OleDb.1;Data Source=$Workbook$;Location=学習支援実績;Extended Properties=&quot;&quot;" command="SELECT * FROM [学習支援実績]"/>
  </connection>
  <connection id="13" xr16:uid="{0ACB1107-DF54-4A4D-9A41-499233AD0F27}" keepAlive="1" name="クエリ - 対象日_学習支援" description="ブック内の '対象日_学習支援' クエリへの接続です。" type="5" refreshedVersion="8" background="1" saveData="1">
    <dbPr connection="Provider=Microsoft.Mashup.OleDb.1;Data Source=$Workbook$;Location=対象日_学習支援;Extended Properties=&quot;&quot;" command="SELECT * FROM [対象日_学習支援]"/>
  </connection>
  <connection id="14" xr16:uid="{3844D587-4587-4D99-9962-CE1CFD67B635}" keepAlive="1" name="クエリ - 対象日_全体" description="ブック内の '対象日_全体' クエリへの接続です。" type="5" refreshedVersion="8" background="1" saveData="1">
    <dbPr connection="Provider=Microsoft.Mashup.OleDb.1;Data Source=$Workbook$;Location=対象日_全体;Extended Properties=&quot;&quot;" command="SELECT * FROM [対象日_全体]"/>
  </connection>
  <connection id="15" xr16:uid="{A7DF9DE8-B347-4F51-B717-B4456C842A68}" keepAlive="1" name="クエリ - 対象日件数_学習支援" description="ブック内の '対象日件数_学習支援' クエリへの接続です。" type="5" refreshedVersion="0" background="1">
    <dbPr connection="Provider=Microsoft.Mashup.OleDb.1;Data Source=$Workbook$;Location=対象日件数_学習支援;Extended Properties=&quot;&quot;" command="SELECT * FROM [対象日件数_学習支援]"/>
  </connection>
  <connection id="16" xr16:uid="{C4BEE489-23A7-490E-BD54-42C361DA922A}" keepAlive="1" name="クエリ - 対象日件数_全体" description="ブック内の '対象日件数_全体' クエリへの接続です。" type="5" refreshedVersion="0" background="1">
    <dbPr connection="Provider=Microsoft.Mashup.OleDb.1;Data Source=$Workbook$;Location=対象日件数_全体;Extended Properties=&quot;&quot;" command="SELECT * FROM [対象日件数_全体]"/>
  </connection>
</connections>
</file>

<file path=xl/sharedStrings.xml><?xml version="1.0" encoding="utf-8"?>
<sst xmlns="http://schemas.openxmlformats.org/spreadsheetml/2006/main" count="704" uniqueCount="410">
  <si>
    <t>賃借料又は会場借上料</t>
  </si>
  <si>
    <t>需用費（光熱水費）</t>
  </si>
  <si>
    <t>役務費（保険料）</t>
  </si>
  <si>
    <t>役務費（通信費）</t>
  </si>
  <si>
    <t>負担金</t>
  </si>
  <si>
    <t>報償費</t>
  </si>
  <si>
    <t>食堂利用料</t>
    <rPh sb="0" eb="2">
      <t>ショクドウ</t>
    </rPh>
    <rPh sb="2" eb="5">
      <t>リヨウリョウ</t>
    </rPh>
    <phoneticPr fontId="1"/>
  </si>
  <si>
    <t>寄付金、その他助成</t>
    <rPh sb="0" eb="3">
      <t>キフキン</t>
    </rPh>
    <rPh sb="6" eb="7">
      <t>タ</t>
    </rPh>
    <rPh sb="7" eb="9">
      <t>ジョセイ</t>
    </rPh>
    <phoneticPr fontId="1"/>
  </si>
  <si>
    <t>市補助金</t>
    <rPh sb="0" eb="4">
      <t>シホジョキン</t>
    </rPh>
    <phoneticPr fontId="1"/>
  </si>
  <si>
    <t>団体自己資金</t>
    <rPh sb="0" eb="2">
      <t>ダンタイ</t>
    </rPh>
    <rPh sb="2" eb="4">
      <t>ジコ</t>
    </rPh>
    <rPh sb="4" eb="6">
      <t>シキン</t>
    </rPh>
    <phoneticPr fontId="1"/>
  </si>
  <si>
    <t>工事請負費</t>
  </si>
  <si>
    <t>備品購入費</t>
  </si>
  <si>
    <t>その他の経費</t>
  </si>
  <si>
    <t>LST_収入費目</t>
    <rPh sb="4" eb="6">
      <t>シュウニュウ</t>
    </rPh>
    <rPh sb="6" eb="8">
      <t>ヒモク</t>
    </rPh>
    <phoneticPr fontId="1"/>
  </si>
  <si>
    <t>LST_初期経費費目</t>
    <rPh sb="4" eb="6">
      <t>ショキ</t>
    </rPh>
    <rPh sb="6" eb="8">
      <t>ケイヒ</t>
    </rPh>
    <rPh sb="8" eb="10">
      <t>ヒモク</t>
    </rPh>
    <phoneticPr fontId="1"/>
  </si>
  <si>
    <t>LST_その他経費費目</t>
    <rPh sb="6" eb="7">
      <t>タ</t>
    </rPh>
    <rPh sb="7" eb="9">
      <t>ケイヒ</t>
    </rPh>
    <rPh sb="9" eb="11">
      <t>ヒモク</t>
    </rPh>
    <phoneticPr fontId="1"/>
  </si>
  <si>
    <t>役務費（交通費）</t>
    <rPh sb="4" eb="7">
      <t>コウツウヒ</t>
    </rPh>
    <phoneticPr fontId="1"/>
  </si>
  <si>
    <t>団体名：　</t>
    <rPh sb="0" eb="2">
      <t>ダンタイ</t>
    </rPh>
    <rPh sb="2" eb="3">
      <t>メイ</t>
    </rPh>
    <phoneticPr fontId="1"/>
  </si>
  <si>
    <t>■ 基本情報</t>
    <rPh sb="2" eb="4">
      <t>キホン</t>
    </rPh>
    <rPh sb="4" eb="6">
      <t>ジョウホウ</t>
    </rPh>
    <phoneticPr fontId="1"/>
  </si>
  <si>
    <t>年目</t>
    <rPh sb="0" eb="2">
      <t>ネンメ</t>
    </rPh>
    <phoneticPr fontId="1"/>
  </si>
  <si>
    <t>　A. 補助金の申請年数</t>
    <rPh sb="4" eb="6">
      <t>ホジョ</t>
    </rPh>
    <rPh sb="6" eb="7">
      <t>キン</t>
    </rPh>
    <rPh sb="8" eb="10">
      <t>シンセイ</t>
    </rPh>
    <rPh sb="10" eb="12">
      <t>ネンスウ</t>
    </rPh>
    <phoneticPr fontId="1"/>
  </si>
  <si>
    <t>①事業実施</t>
    <rPh sb="1" eb="3">
      <t>ジギョウ</t>
    </rPh>
    <rPh sb="3" eb="5">
      <t>ジッシ</t>
    </rPh>
    <phoneticPr fontId="1"/>
  </si>
  <si>
    <t>②学習支援</t>
    <rPh sb="1" eb="3">
      <t>ガクシュウ</t>
    </rPh>
    <rPh sb="3" eb="5">
      <t>シエン</t>
    </rPh>
    <phoneticPr fontId="1"/>
  </si>
  <si>
    <t>補助率</t>
    <rPh sb="0" eb="3">
      <t>ホジョリツ</t>
    </rPh>
    <phoneticPr fontId="1"/>
  </si>
  <si>
    <t>最多回数</t>
    <rPh sb="0" eb="1">
      <t>モット</t>
    </rPh>
    <rPh sb="1" eb="2">
      <t>オオ</t>
    </rPh>
    <rPh sb="2" eb="4">
      <t>カイスウ</t>
    </rPh>
    <phoneticPr fontId="1"/>
  </si>
  <si>
    <t>パターン</t>
    <phoneticPr fontId="1"/>
  </si>
  <si>
    <t>減額/月</t>
    <rPh sb="0" eb="2">
      <t>ゲンガク</t>
    </rPh>
    <rPh sb="3" eb="4">
      <t>ツキ</t>
    </rPh>
    <phoneticPr fontId="3"/>
  </si>
  <si>
    <t>月1→0回</t>
    <rPh sb="0" eb="1">
      <t>ツキ</t>
    </rPh>
    <rPh sb="4" eb="5">
      <t>カイ</t>
    </rPh>
    <phoneticPr fontId="3"/>
  </si>
  <si>
    <t>月2→0回</t>
    <rPh sb="0" eb="1">
      <t>ゲツ</t>
    </rPh>
    <rPh sb="4" eb="5">
      <t>カイ</t>
    </rPh>
    <phoneticPr fontId="3"/>
  </si>
  <si>
    <t>月2→1回</t>
    <rPh sb="0" eb="1">
      <t>ゲツ</t>
    </rPh>
    <rPh sb="4" eb="5">
      <t>カイ</t>
    </rPh>
    <phoneticPr fontId="3"/>
  </si>
  <si>
    <t>月3→0回</t>
    <rPh sb="0" eb="1">
      <t>ゲツ</t>
    </rPh>
    <rPh sb="4" eb="5">
      <t>カイ</t>
    </rPh>
    <phoneticPr fontId="3"/>
  </si>
  <si>
    <t>月3→1回</t>
    <rPh sb="0" eb="1">
      <t>ゲツ</t>
    </rPh>
    <rPh sb="4" eb="5">
      <t>カイ</t>
    </rPh>
    <phoneticPr fontId="3"/>
  </si>
  <si>
    <t>月3→2回</t>
    <rPh sb="0" eb="1">
      <t>ゲツ</t>
    </rPh>
    <rPh sb="4" eb="5">
      <t>カイ</t>
    </rPh>
    <phoneticPr fontId="3"/>
  </si>
  <si>
    <t>月4→0回</t>
    <rPh sb="0" eb="1">
      <t>ゲツ</t>
    </rPh>
    <rPh sb="4" eb="5">
      <t>カイ</t>
    </rPh>
    <phoneticPr fontId="3"/>
  </si>
  <si>
    <t>月4→1回</t>
    <rPh sb="0" eb="1">
      <t>ゲツ</t>
    </rPh>
    <rPh sb="4" eb="5">
      <t>カイ</t>
    </rPh>
    <phoneticPr fontId="3"/>
  </si>
  <si>
    <t>月4→2回</t>
    <rPh sb="0" eb="1">
      <t>ゲツ</t>
    </rPh>
    <rPh sb="4" eb="5">
      <t>カイ</t>
    </rPh>
    <phoneticPr fontId="3"/>
  </si>
  <si>
    <t>月4→3回</t>
    <rPh sb="0" eb="1">
      <t>ゲツ</t>
    </rPh>
    <rPh sb="4" eb="5">
      <t>カイ</t>
    </rPh>
    <phoneticPr fontId="3"/>
  </si>
  <si>
    <t>（交付要綱 別表2）</t>
    <phoneticPr fontId="1"/>
  </si>
  <si>
    <t>※4回以上は「4回」で表示</t>
    <rPh sb="2" eb="3">
      <t>カイ</t>
    </rPh>
    <rPh sb="3" eb="5">
      <t>イジョウ</t>
    </rPh>
    <rPh sb="8" eb="9">
      <t>カイ</t>
    </rPh>
    <rPh sb="11" eb="13">
      <t>ヒョウジ</t>
    </rPh>
    <phoneticPr fontId="1"/>
  </si>
  <si>
    <t>計</t>
    <rPh sb="0" eb="1">
      <t>ケイ</t>
    </rPh>
    <phoneticPr fontId="1"/>
  </si>
  <si>
    <t>合計</t>
    <rPh sb="0" eb="2">
      <t>ゴウケイ</t>
    </rPh>
    <phoneticPr fontId="1"/>
  </si>
  <si>
    <t>（交付要綱 別表3）</t>
    <phoneticPr fontId="1"/>
  </si>
  <si>
    <t>①補助金の上限額</t>
    <rPh sb="1" eb="4">
      <t>ホジョキン</t>
    </rPh>
    <rPh sb="5" eb="8">
      <t>ジョウゲンガク</t>
    </rPh>
    <phoneticPr fontId="1"/>
  </si>
  <si>
    <t>　事業開始</t>
    <rPh sb="1" eb="3">
      <t>ジギョウ</t>
    </rPh>
    <rPh sb="3" eb="5">
      <t>カイシ</t>
    </rPh>
    <phoneticPr fontId="1"/>
  </si>
  <si>
    <t>・・・　金額固定</t>
    <rPh sb="4" eb="6">
      <t>キンガク</t>
    </rPh>
    <rPh sb="6" eb="8">
      <t>コテイ</t>
    </rPh>
    <phoneticPr fontId="1"/>
  </si>
  <si>
    <t>②事業開始に要する経費</t>
    <rPh sb="1" eb="3">
      <t>ジギョウ</t>
    </rPh>
    <rPh sb="3" eb="5">
      <t>カイシ</t>
    </rPh>
    <rPh sb="6" eb="7">
      <t>ヨウ</t>
    </rPh>
    <rPh sb="9" eb="11">
      <t>ケイヒ</t>
    </rPh>
    <phoneticPr fontId="1"/>
  </si>
  <si>
    <t>③経費 × 補助率（自動計算）</t>
    <rPh sb="1" eb="3">
      <t>ケイヒ</t>
    </rPh>
    <rPh sb="6" eb="9">
      <t>ホジョリツ</t>
    </rPh>
    <rPh sb="10" eb="12">
      <t>ジドウ</t>
    </rPh>
    <rPh sb="12" eb="14">
      <t>ケイサン</t>
    </rPh>
    <phoneticPr fontId="1"/>
  </si>
  <si>
    <t>　事業実施</t>
    <rPh sb="1" eb="3">
      <t>ジギョウ</t>
    </rPh>
    <rPh sb="3" eb="5">
      <t>ジッシ</t>
    </rPh>
    <phoneticPr fontId="1"/>
  </si>
  <si>
    <t>②事業実施に要する経費</t>
    <rPh sb="1" eb="3">
      <t>ジギョウ</t>
    </rPh>
    <rPh sb="3" eb="5">
      <t>ジッシ</t>
    </rPh>
    <rPh sb="6" eb="7">
      <t>ヨウ</t>
    </rPh>
    <rPh sb="9" eb="11">
      <t>ケイヒ</t>
    </rPh>
    <phoneticPr fontId="1"/>
  </si>
  <si>
    <t>　学習支援</t>
    <rPh sb="1" eb="3">
      <t>ガクシュウ</t>
    </rPh>
    <rPh sb="3" eb="5">
      <t>シエン</t>
    </rPh>
    <phoneticPr fontId="1"/>
  </si>
  <si>
    <t>月</t>
    <rPh sb="0" eb="1">
      <t>ガツ</t>
    </rPh>
    <phoneticPr fontId="1"/>
  </si>
  <si>
    <t>回/月</t>
    <rPh sb="0" eb="1">
      <t>カイ</t>
    </rPh>
    <rPh sb="2" eb="3">
      <t>ツキ</t>
    </rPh>
    <phoneticPr fontId="1"/>
  </si>
  <si>
    <r>
      <t>　E. 最多回数より少ない月は、上限額を減額</t>
    </r>
    <r>
      <rPr>
        <b/>
        <sz val="12"/>
        <rFont val="Meiryo UI"/>
        <family val="3"/>
        <charset val="128"/>
        <scheme val="minor"/>
      </rPr>
      <t>（自動計算）</t>
    </r>
    <rPh sb="4" eb="6">
      <t>サイタ</t>
    </rPh>
    <rPh sb="6" eb="8">
      <t>カイスウ</t>
    </rPh>
    <rPh sb="10" eb="11">
      <t>スク</t>
    </rPh>
    <rPh sb="13" eb="14">
      <t>ツキ</t>
    </rPh>
    <rPh sb="16" eb="19">
      <t>ジョウゲンガク</t>
    </rPh>
    <rPh sb="20" eb="22">
      <t>ゲンガク</t>
    </rPh>
    <rPh sb="23" eb="25">
      <t>ジドウ</t>
    </rPh>
    <rPh sb="25" eb="27">
      <t>ケイサン</t>
    </rPh>
    <phoneticPr fontId="1"/>
  </si>
  <si>
    <r>
      <t xml:space="preserve"> 　　　　　　　　　　　　　　　　</t>
    </r>
    <r>
      <rPr>
        <b/>
        <sz val="12"/>
        <rFont val="Meiryo UI"/>
        <family val="3"/>
        <charset val="128"/>
        <scheme val="minor"/>
      </rPr>
      <t>②学習支援</t>
    </r>
    <rPh sb="18" eb="20">
      <t>ガクシュウ</t>
    </rPh>
    <rPh sb="20" eb="22">
      <t>シエン</t>
    </rPh>
    <phoneticPr fontId="1"/>
  </si>
  <si>
    <t>・・・　月1回15万円、2回30万円、3回45万円、4回60万円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34" eb="36">
      <t>カイサイ</t>
    </rPh>
    <rPh sb="36" eb="37">
      <t>ツキ</t>
    </rPh>
    <rPh sb="37" eb="38">
      <t>スウ</t>
    </rPh>
    <rPh sb="47" eb="49">
      <t>ゲンガク</t>
    </rPh>
    <phoneticPr fontId="1"/>
  </si>
  <si>
    <t>②学習支援に要する経費</t>
    <rPh sb="1" eb="3">
      <t>ガクシュウ</t>
    </rPh>
    <rPh sb="3" eb="5">
      <t>シエン</t>
    </rPh>
    <rPh sb="6" eb="7">
      <t>ヨウ</t>
    </rPh>
    <rPh sb="9" eb="11">
      <t>ケイヒ</t>
    </rPh>
    <phoneticPr fontId="1"/>
  </si>
  <si>
    <t>月数</t>
    <rPh sb="0" eb="2">
      <t>ツキスウ</t>
    </rPh>
    <phoneticPr fontId="1"/>
  </si>
  <si>
    <t>・・・　月1回 3万円、2回 6万円、3回 9万円、4回12万円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48" eb="50">
      <t>ゲンガク</t>
    </rPh>
    <phoneticPr fontId="1"/>
  </si>
  <si>
    <t xml:space="preserve">④補助金の概算額
</t>
    <rPh sb="1" eb="4">
      <t>ホジョキン</t>
    </rPh>
    <phoneticPr fontId="1"/>
  </si>
  <si>
    <r>
      <t xml:space="preserve">　C. 開催回数（予定）　 </t>
    </r>
    <r>
      <rPr>
        <b/>
        <sz val="12"/>
        <rFont val="Meiryo UI"/>
        <family val="3"/>
        <charset val="128"/>
        <scheme val="minor"/>
      </rPr>
      <t>①事業実施</t>
    </r>
    <rPh sb="4" eb="6">
      <t>カイサイ</t>
    </rPh>
    <rPh sb="6" eb="8">
      <t>カイスウ</t>
    </rPh>
    <rPh sb="9" eb="11">
      <t>ヨテイ</t>
    </rPh>
    <rPh sb="15" eb="17">
      <t>ジギョウ</t>
    </rPh>
    <rPh sb="17" eb="19">
      <t>ジッシ</t>
    </rPh>
    <phoneticPr fontId="1"/>
  </si>
  <si>
    <t>　B. 今年度の開始月（申請月以降）</t>
    <rPh sb="4" eb="7">
      <t>コンネンド</t>
    </rPh>
    <rPh sb="8" eb="10">
      <t>カイシ</t>
    </rPh>
    <rPh sb="10" eb="11">
      <t>ツキ</t>
    </rPh>
    <rPh sb="12" eb="14">
      <t>シンセイ</t>
    </rPh>
    <rPh sb="14" eb="15">
      <t>ツキ</t>
    </rPh>
    <rPh sb="15" eb="17">
      <t>イコウ</t>
    </rPh>
    <phoneticPr fontId="1"/>
  </si>
  <si>
    <t>□</t>
  </si>
  <si>
    <t>年間回数</t>
    <rPh sb="0" eb="2">
      <t>ネンカン</t>
    </rPh>
    <rPh sb="2" eb="4">
      <t>カイスウ</t>
    </rPh>
    <phoneticPr fontId="1"/>
  </si>
  <si>
    <t>団体名：　</t>
    <rPh sb="0" eb="3">
      <t>ダンタイメイ</t>
    </rPh>
    <phoneticPr fontId="3"/>
  </si>
  <si>
    <t>１　収入</t>
    <rPh sb="2" eb="4">
      <t>シュウニュウ</t>
    </rPh>
    <phoneticPr fontId="3"/>
  </si>
  <si>
    <t>項目</t>
    <rPh sb="0" eb="2">
      <t>コウモク</t>
    </rPh>
    <phoneticPr fontId="1"/>
  </si>
  <si>
    <t>内訳</t>
    <rPh sb="0" eb="2">
      <t>ウチワケ</t>
    </rPh>
    <phoneticPr fontId="3"/>
  </si>
  <si>
    <t>市補助金</t>
    <phoneticPr fontId="1"/>
  </si>
  <si>
    <t>事業開始に要する経費分：</t>
    <rPh sb="0" eb="2">
      <t>ジギョウ</t>
    </rPh>
    <rPh sb="2" eb="4">
      <t>カイシ</t>
    </rPh>
    <rPh sb="5" eb="6">
      <t>ヨウ</t>
    </rPh>
    <rPh sb="8" eb="10">
      <t>ケイヒ</t>
    </rPh>
    <rPh sb="10" eb="11">
      <t>ブン</t>
    </rPh>
    <phoneticPr fontId="1"/>
  </si>
  <si>
    <t>事業実施に要する経費分：</t>
    <rPh sb="0" eb="2">
      <t>ジギョウ</t>
    </rPh>
    <rPh sb="2" eb="4">
      <t>ジッシ</t>
    </rPh>
    <rPh sb="5" eb="6">
      <t>ヨウ</t>
    </rPh>
    <rPh sb="8" eb="10">
      <t>ケイヒ</t>
    </rPh>
    <rPh sb="10" eb="11">
      <t>ブン</t>
    </rPh>
    <phoneticPr fontId="1"/>
  </si>
  <si>
    <t>学習支援に要する経費分：</t>
    <rPh sb="0" eb="2">
      <t>ガクシュウ</t>
    </rPh>
    <rPh sb="2" eb="4">
      <t>シエン</t>
    </rPh>
    <rPh sb="5" eb="6">
      <t>ヨウ</t>
    </rPh>
    <rPh sb="8" eb="10">
      <t>ケイヒ</t>
    </rPh>
    <rPh sb="10" eb="11">
      <t>ブン</t>
    </rPh>
    <phoneticPr fontId="1"/>
  </si>
  <si>
    <t>収入計</t>
    <rPh sb="0" eb="2">
      <t>シュウニュウ</t>
    </rPh>
    <rPh sb="2" eb="3">
      <t>ケイ</t>
    </rPh>
    <phoneticPr fontId="1"/>
  </si>
  <si>
    <t>２　支出</t>
    <rPh sb="2" eb="4">
      <t>シシュツ</t>
    </rPh>
    <phoneticPr fontId="3"/>
  </si>
  <si>
    <t>費目</t>
    <rPh sb="0" eb="2">
      <t>ヒモク</t>
    </rPh>
    <phoneticPr fontId="1"/>
  </si>
  <si>
    <t>(1) 事業開始に要する経費</t>
    <phoneticPr fontId="1"/>
  </si>
  <si>
    <t>工事請負費</t>
    <rPh sb="0" eb="2">
      <t>コウジ</t>
    </rPh>
    <rPh sb="2" eb="4">
      <t>ウケオイ</t>
    </rPh>
    <rPh sb="4" eb="5">
      <t>ヒ</t>
    </rPh>
    <phoneticPr fontId="1"/>
  </si>
  <si>
    <t>備品購入費</t>
    <rPh sb="0" eb="2">
      <t>ビヒン</t>
    </rPh>
    <rPh sb="2" eb="4">
      <t>コウニュウ</t>
    </rPh>
    <rPh sb="4" eb="5">
      <t>ヒ</t>
    </rPh>
    <phoneticPr fontId="1"/>
  </si>
  <si>
    <t>その他経費</t>
    <rPh sb="2" eb="3">
      <t>タ</t>
    </rPh>
    <rPh sb="3" eb="5">
      <t>ケイヒ</t>
    </rPh>
    <phoneticPr fontId="1"/>
  </si>
  <si>
    <t>小計①</t>
    <rPh sb="0" eb="2">
      <t>ショウケイ</t>
    </rPh>
    <phoneticPr fontId="3"/>
  </si>
  <si>
    <t>(2) 事業実施に要する経費</t>
    <rPh sb="6" eb="8">
      <t>ジッシ</t>
    </rPh>
    <phoneticPr fontId="1"/>
  </si>
  <si>
    <t>印刷消耗品費</t>
    <rPh sb="0" eb="2">
      <t>インサツ</t>
    </rPh>
    <rPh sb="2" eb="5">
      <t>ショウモウヒン</t>
    </rPh>
    <rPh sb="5" eb="6">
      <t>ヒ</t>
    </rPh>
    <phoneticPr fontId="1"/>
  </si>
  <si>
    <t>光熱水費</t>
    <rPh sb="0" eb="4">
      <t>コウネツスイヒ</t>
    </rPh>
    <phoneticPr fontId="1"/>
  </si>
  <si>
    <t>食糧費</t>
    <rPh sb="0" eb="3">
      <t>ショクリョウヒ</t>
    </rPh>
    <phoneticPr fontId="1"/>
  </si>
  <si>
    <t>交通費</t>
    <rPh sb="0" eb="3">
      <t>コウツウヒ</t>
    </rPh>
    <phoneticPr fontId="1"/>
  </si>
  <si>
    <t>保険料</t>
    <rPh sb="0" eb="3">
      <t>ホケンリョウ</t>
    </rPh>
    <phoneticPr fontId="1"/>
  </si>
  <si>
    <t>通信費</t>
    <rPh sb="0" eb="3">
      <t>ツウシンヒ</t>
    </rPh>
    <phoneticPr fontId="1"/>
  </si>
  <si>
    <t>工事請負費又は備品購入費</t>
    <rPh sb="0" eb="2">
      <t>コウジ</t>
    </rPh>
    <rPh sb="2" eb="4">
      <t>ウケオイ</t>
    </rPh>
    <rPh sb="4" eb="5">
      <t>ヒ</t>
    </rPh>
    <rPh sb="5" eb="6">
      <t>マタ</t>
    </rPh>
    <rPh sb="7" eb="9">
      <t>ビヒン</t>
    </rPh>
    <rPh sb="9" eb="11">
      <t>コウニュウ</t>
    </rPh>
    <rPh sb="11" eb="12">
      <t>ヒ</t>
    </rPh>
    <phoneticPr fontId="1"/>
  </si>
  <si>
    <t>負担金</t>
    <rPh sb="0" eb="3">
      <t>フタンキン</t>
    </rPh>
    <phoneticPr fontId="1"/>
  </si>
  <si>
    <t>小計②</t>
    <rPh sb="0" eb="2">
      <t>ショウケイ</t>
    </rPh>
    <phoneticPr fontId="3"/>
  </si>
  <si>
    <t>(3) 学習支援に要する経費</t>
    <rPh sb="4" eb="6">
      <t>ガクシュウ</t>
    </rPh>
    <rPh sb="6" eb="8">
      <t>シエン</t>
    </rPh>
    <phoneticPr fontId="1"/>
  </si>
  <si>
    <t>小計③</t>
    <rPh sb="0" eb="2">
      <t>ショウケイ</t>
    </rPh>
    <phoneticPr fontId="3"/>
  </si>
  <si>
    <t>補助対象経費 計①～③</t>
    <rPh sb="0" eb="2">
      <t>ホジョ</t>
    </rPh>
    <rPh sb="2" eb="4">
      <t>タイショウ</t>
    </rPh>
    <rPh sb="4" eb="6">
      <t>ケイヒ</t>
    </rPh>
    <rPh sb="7" eb="8">
      <t>ケイ</t>
    </rPh>
    <phoneticPr fontId="1"/>
  </si>
  <si>
    <t>補助対象外経費④</t>
    <phoneticPr fontId="1"/>
  </si>
  <si>
    <t>決算額</t>
    <rPh sb="0" eb="2">
      <t>ケッサン</t>
    </rPh>
    <rPh sb="2" eb="3">
      <t>ガク</t>
    </rPh>
    <phoneticPr fontId="3"/>
  </si>
  <si>
    <t>申請者の住所</t>
  </si>
  <si>
    <t>代表者の役職名・氏名</t>
  </si>
  <si>
    <t>記</t>
    <rPh sb="0" eb="1">
      <t>キ</t>
    </rPh>
    <phoneticPr fontId="1"/>
  </si>
  <si>
    <t>令和</t>
    <rPh sb="0" eb="2">
      <t>レイワ</t>
    </rPh>
    <phoneticPr fontId="1"/>
  </si>
  <si>
    <t>年</t>
    <rPh sb="0" eb="1">
      <t>ネン</t>
    </rPh>
    <phoneticPr fontId="1"/>
  </si>
  <si>
    <t>日</t>
    <rPh sb="0" eb="1">
      <t>ニチ</t>
    </rPh>
    <phoneticPr fontId="1"/>
  </si>
  <si>
    <t>（あて先）福岡市長</t>
    <phoneticPr fontId="1"/>
  </si>
  <si>
    <t>申請者の団体名</t>
    <phoneticPr fontId="1"/>
  </si>
  <si>
    <t>１　運営団体</t>
    <rPh sb="2" eb="4">
      <t>ウンエイ</t>
    </rPh>
    <rPh sb="4" eb="6">
      <t>ダンタイ</t>
    </rPh>
    <phoneticPr fontId="1"/>
  </si>
  <si>
    <t>団体名</t>
    <rPh sb="0" eb="3">
      <t>ダンタイメイ</t>
    </rPh>
    <phoneticPr fontId="1"/>
  </si>
  <si>
    <t>代表者の役職名・氏名</t>
    <rPh sb="0" eb="3">
      <t>ダイヒョウシャ</t>
    </rPh>
    <rPh sb="4" eb="7">
      <t>ヤクショクメイ</t>
    </rPh>
    <rPh sb="8" eb="10">
      <t>シメイ</t>
    </rPh>
    <phoneticPr fontId="1"/>
  </si>
  <si>
    <t>団体住所</t>
    <rPh sb="0" eb="2">
      <t>ダンタイ</t>
    </rPh>
    <rPh sb="2" eb="4">
      <t>ジュウショ</t>
    </rPh>
    <phoneticPr fontId="1"/>
  </si>
  <si>
    <t>〒</t>
    <phoneticPr fontId="1"/>
  </si>
  <si>
    <t>－</t>
    <phoneticPr fontId="1"/>
  </si>
  <si>
    <t>電話</t>
    <rPh sb="0" eb="2">
      <t>デンワ</t>
    </rPh>
    <phoneticPr fontId="1"/>
  </si>
  <si>
    <t>ファクス</t>
    <phoneticPr fontId="1"/>
  </si>
  <si>
    <t>メール</t>
    <phoneticPr fontId="1"/>
  </si>
  <si>
    <t>団体連絡先</t>
    <phoneticPr fontId="1"/>
  </si>
  <si>
    <t>2　事業概要</t>
    <rPh sb="2" eb="4">
      <t>ジギョウ</t>
    </rPh>
    <rPh sb="4" eb="6">
      <t>ガイヨウ</t>
    </rPh>
    <phoneticPr fontId="1"/>
  </si>
  <si>
    <t>食事の提供と居場所づくり　　・</t>
    <rPh sb="0" eb="2">
      <t>ショクジ</t>
    </rPh>
    <rPh sb="3" eb="5">
      <t>テイキョウ</t>
    </rPh>
    <rPh sb="6" eb="9">
      <t>イバショ</t>
    </rPh>
    <phoneticPr fontId="1"/>
  </si>
  <si>
    <t>フードパントリー</t>
    <phoneticPr fontId="1"/>
  </si>
  <si>
    <t>利用施設の名称</t>
    <rPh sb="0" eb="2">
      <t>リヨウ</t>
    </rPh>
    <rPh sb="2" eb="4">
      <t>シセツ</t>
    </rPh>
    <rPh sb="5" eb="7">
      <t>メイショウ</t>
    </rPh>
    <phoneticPr fontId="1"/>
  </si>
  <si>
    <t>月</t>
    <rPh sb="0" eb="1">
      <t>ツキ</t>
    </rPh>
    <phoneticPr fontId="1"/>
  </si>
  <si>
    <t>回</t>
    <rPh sb="0" eb="1">
      <t>カイ</t>
    </rPh>
    <phoneticPr fontId="1"/>
  </si>
  <si>
    <t>運営責任者名</t>
    <phoneticPr fontId="1"/>
  </si>
  <si>
    <t>連絡先</t>
    <rPh sb="0" eb="3">
      <t>レンラクサキ</t>
    </rPh>
    <phoneticPr fontId="1"/>
  </si>
  <si>
    <t>人</t>
    <rPh sb="0" eb="1">
      <t>ニン</t>
    </rPh>
    <phoneticPr fontId="1"/>
  </si>
  <si>
    <t>長期休業中開催加算分：</t>
    <rPh sb="0" eb="2">
      <t>チョウキ</t>
    </rPh>
    <rPh sb="2" eb="4">
      <t>キュウギョウ</t>
    </rPh>
    <rPh sb="4" eb="5">
      <t>チュウ</t>
    </rPh>
    <rPh sb="5" eb="7">
      <t>カイサイ</t>
    </rPh>
    <rPh sb="7" eb="9">
      <t>カサン</t>
    </rPh>
    <rPh sb="9" eb="10">
      <t>ブン</t>
    </rPh>
    <phoneticPr fontId="1"/>
  </si>
  <si>
    <t>　長期休業期間中開催加算</t>
    <rPh sb="1" eb="3">
      <t>チョウキ</t>
    </rPh>
    <rPh sb="3" eb="5">
      <t>キュウギョウ</t>
    </rPh>
    <rPh sb="5" eb="8">
      <t>キカンチュウ</t>
    </rPh>
    <rPh sb="8" eb="10">
      <t>カイサイ</t>
    </rPh>
    <rPh sb="10" eb="12">
      <t>カサン</t>
    </rPh>
    <phoneticPr fontId="1"/>
  </si>
  <si>
    <t>１．事業実施経費</t>
    <rPh sb="2" eb="6">
      <t>ジギョウジッシ</t>
    </rPh>
    <rPh sb="6" eb="8">
      <t>ケイヒ</t>
    </rPh>
    <phoneticPr fontId="1"/>
  </si>
  <si>
    <t>春休み</t>
    <rPh sb="0" eb="2">
      <t>ハルヤス</t>
    </rPh>
    <phoneticPr fontId="1"/>
  </si>
  <si>
    <t>夏休み</t>
    <rPh sb="0" eb="2">
      <t>ナツヤス</t>
    </rPh>
    <phoneticPr fontId="1"/>
  </si>
  <si>
    <t>冬休み</t>
    <rPh sb="0" eb="2">
      <t>フユヤス</t>
    </rPh>
    <phoneticPr fontId="1"/>
  </si>
  <si>
    <t>①</t>
    <phoneticPr fontId="1"/>
  </si>
  <si>
    <t>②</t>
    <phoneticPr fontId="1"/>
  </si>
  <si>
    <t>③</t>
    <phoneticPr fontId="1"/>
  </si>
  <si>
    <t>④</t>
    <phoneticPr fontId="1"/>
  </si>
  <si>
    <t>加算対象回数
※年間最大15回</t>
    <rPh sb="0" eb="4">
      <t>カサンタイショウ</t>
    </rPh>
    <rPh sb="4" eb="6">
      <t>カイスウ</t>
    </rPh>
    <rPh sb="8" eb="10">
      <t>ネンカン</t>
    </rPh>
    <rPh sb="10" eb="12">
      <t>サイダイ</t>
    </rPh>
    <rPh sb="14" eb="15">
      <t>カイ</t>
    </rPh>
    <phoneticPr fontId="1"/>
  </si>
  <si>
    <t>⑤</t>
    <phoneticPr fontId="1"/>
  </si>
  <si>
    <t>加算上限額（12,500円×加算対象回数④）
※年間最大187,500円</t>
    <rPh sb="0" eb="2">
      <t>カサン</t>
    </rPh>
    <rPh sb="2" eb="4">
      <t>ジョウゲン</t>
    </rPh>
    <rPh sb="4" eb="5">
      <t>ガク</t>
    </rPh>
    <rPh sb="12" eb="13">
      <t>エン</t>
    </rPh>
    <rPh sb="14" eb="16">
      <t>カサン</t>
    </rPh>
    <rPh sb="16" eb="18">
      <t>タイショウ</t>
    </rPh>
    <rPh sb="18" eb="20">
      <t>カイスウ</t>
    </rPh>
    <rPh sb="24" eb="26">
      <t>ネンカン</t>
    </rPh>
    <rPh sb="26" eb="28">
      <t>サイダイ</t>
    </rPh>
    <rPh sb="35" eb="36">
      <t>エン</t>
    </rPh>
    <phoneticPr fontId="1"/>
  </si>
  <si>
    <t>⑥</t>
    <phoneticPr fontId="1"/>
  </si>
  <si>
    <t>事業実施に要する年間経費</t>
    <rPh sb="0" eb="2">
      <t>ジギョウ</t>
    </rPh>
    <rPh sb="2" eb="4">
      <t>ジッシ</t>
    </rPh>
    <rPh sb="5" eb="6">
      <t>ヨウ</t>
    </rPh>
    <rPh sb="8" eb="10">
      <t>ネンカン</t>
    </rPh>
    <rPh sb="10" eb="12">
      <t>ケイヒ</t>
    </rPh>
    <phoneticPr fontId="1"/>
  </si>
  <si>
    <t>⑦</t>
    <phoneticPr fontId="1"/>
  </si>
  <si>
    <t>⑧</t>
    <phoneticPr fontId="1"/>
  </si>
  <si>
    <t>加算額（千円未満切捨）
※加算上限額⑤の範囲内</t>
    <rPh sb="0" eb="3">
      <t>カサンガク</t>
    </rPh>
    <rPh sb="4" eb="6">
      <t>センエン</t>
    </rPh>
    <rPh sb="6" eb="8">
      <t>ミマン</t>
    </rPh>
    <rPh sb="8" eb="10">
      <t>キリス</t>
    </rPh>
    <rPh sb="13" eb="18">
      <t>カサンジョウゲンガク</t>
    </rPh>
    <rPh sb="20" eb="23">
      <t>ハンイナイ</t>
    </rPh>
    <phoneticPr fontId="1"/>
  </si>
  <si>
    <t>２．学習支援経費</t>
    <rPh sb="2" eb="4">
      <t>ガクシュウ</t>
    </rPh>
    <rPh sb="4" eb="6">
      <t>シエン</t>
    </rPh>
    <rPh sb="6" eb="8">
      <t>ケイヒ</t>
    </rPh>
    <phoneticPr fontId="1"/>
  </si>
  <si>
    <t>加算上限額（2,500円×加算対象回数④）
※年間最大37,500円</t>
    <rPh sb="0" eb="2">
      <t>カサン</t>
    </rPh>
    <rPh sb="2" eb="4">
      <t>ジョウゲン</t>
    </rPh>
    <rPh sb="4" eb="5">
      <t>ガク</t>
    </rPh>
    <rPh sb="11" eb="12">
      <t>エン</t>
    </rPh>
    <rPh sb="13" eb="15">
      <t>カサン</t>
    </rPh>
    <rPh sb="15" eb="17">
      <t>タイショウ</t>
    </rPh>
    <rPh sb="17" eb="19">
      <t>カイスウ</t>
    </rPh>
    <rPh sb="23" eb="25">
      <t>ネンカン</t>
    </rPh>
    <rPh sb="25" eb="27">
      <t>サイダイ</t>
    </rPh>
    <rPh sb="33" eb="34">
      <t>エン</t>
    </rPh>
    <phoneticPr fontId="1"/>
  </si>
  <si>
    <t>学習支援に要する年間経費</t>
    <rPh sb="0" eb="2">
      <t>ガクシュウ</t>
    </rPh>
    <rPh sb="2" eb="4">
      <t>シエン</t>
    </rPh>
    <rPh sb="5" eb="6">
      <t>ヨウ</t>
    </rPh>
    <rPh sb="8" eb="10">
      <t>ネンカン</t>
    </rPh>
    <rPh sb="10" eb="12">
      <t>ケイヒ</t>
    </rPh>
    <phoneticPr fontId="1"/>
  </si>
  <si>
    <t>事業実施経費分</t>
    <rPh sb="0" eb="4">
      <t>ジギョウジッシ</t>
    </rPh>
    <rPh sb="4" eb="6">
      <t>ケイヒ</t>
    </rPh>
    <rPh sb="6" eb="7">
      <t>ブン</t>
    </rPh>
    <phoneticPr fontId="1"/>
  </si>
  <si>
    <t>学習支援経費分</t>
    <rPh sb="0" eb="2">
      <t>ガクシュウ</t>
    </rPh>
    <rPh sb="2" eb="4">
      <t>シエン</t>
    </rPh>
    <rPh sb="4" eb="6">
      <t>ケイヒ</t>
    </rPh>
    <rPh sb="6" eb="7">
      <t>ブン</t>
    </rPh>
    <phoneticPr fontId="1"/>
  </si>
  <si>
    <t>＋</t>
    <phoneticPr fontId="1"/>
  </si>
  <si>
    <t>=</t>
    <phoneticPr fontId="1"/>
  </si>
  <si>
    <t>R8.4月
（4/1～4/6）</t>
    <rPh sb="4" eb="5">
      <t>ガツ</t>
    </rPh>
    <phoneticPr fontId="1"/>
  </si>
  <si>
    <t>R8.7月
（7/22～7/31）</t>
    <rPh sb="4" eb="5">
      <t>ガツ</t>
    </rPh>
    <phoneticPr fontId="1"/>
  </si>
  <si>
    <t>R8.8月
（8/1～8/26）</t>
    <rPh sb="4" eb="5">
      <t>ガツ</t>
    </rPh>
    <phoneticPr fontId="1"/>
  </si>
  <si>
    <t>R8.12月
（12/24～12/31）</t>
    <rPh sb="5" eb="6">
      <t>ガツ</t>
    </rPh>
    <phoneticPr fontId="1"/>
  </si>
  <si>
    <t>R9.1月
（1/1～1/6）</t>
    <rPh sb="4" eb="5">
      <t>ガツ</t>
    </rPh>
    <phoneticPr fontId="1"/>
  </si>
  <si>
    <t>R9.3月
（3/25～3/31）</t>
    <rPh sb="4" eb="5">
      <t>ガツ</t>
    </rPh>
    <phoneticPr fontId="1"/>
  </si>
  <si>
    <t>入力</t>
    <rPh sb="0" eb="2">
      <t>ニュウリョク</t>
    </rPh>
    <phoneticPr fontId="1"/>
  </si>
  <si>
    <t>必要</t>
    <rPh sb="0" eb="2">
      <t>ヒツヨウ</t>
    </rPh>
    <phoneticPr fontId="1"/>
  </si>
  <si>
    <t>不要（自動入力）</t>
    <rPh sb="0" eb="2">
      <t>フヨウ</t>
    </rPh>
    <rPh sb="3" eb="5">
      <t>ジドウ</t>
    </rPh>
    <rPh sb="5" eb="7">
      <t>ニュウリョク</t>
    </rPh>
    <phoneticPr fontId="1"/>
  </si>
  <si>
    <t>ｼｰﾄ</t>
    <phoneticPr fontId="1"/>
  </si>
  <si>
    <t>⑨</t>
    <phoneticPr fontId="1"/>
  </si>
  <si>
    <t>⑩</t>
    <phoneticPr fontId="1"/>
  </si>
  <si>
    <t>４月・７月・８月・12月・１月・３月の開催日</t>
    <rPh sb="1" eb="2">
      <t>ガツ</t>
    </rPh>
    <rPh sb="4" eb="5">
      <t>ガツ</t>
    </rPh>
    <rPh sb="7" eb="8">
      <t>ガツ</t>
    </rPh>
    <rPh sb="11" eb="12">
      <t>ガツ</t>
    </rPh>
    <rPh sb="14" eb="15">
      <t>ガツ</t>
    </rPh>
    <rPh sb="17" eb="18">
      <t>ガツ</t>
    </rPh>
    <rPh sb="19" eb="22">
      <t>カイサイビ</t>
    </rPh>
    <phoneticPr fontId="1"/>
  </si>
  <si>
    <t>①事業実施に要する経費</t>
    <rPh sb="1" eb="3">
      <t>ジギョウ</t>
    </rPh>
    <rPh sb="3" eb="5">
      <t>ジッシ</t>
    </rPh>
    <rPh sb="6" eb="7">
      <t>ヨウ</t>
    </rPh>
    <rPh sb="9" eb="11">
      <t>ケイヒ</t>
    </rPh>
    <phoneticPr fontId="1"/>
  </si>
  <si>
    <t>③合計</t>
    <rPh sb="1" eb="3">
      <t>ゴウケイ</t>
    </rPh>
    <phoneticPr fontId="1"/>
  </si>
  <si>
    <t>　</t>
    <phoneticPr fontId="1"/>
  </si>
  <si>
    <t>（年間合計回数／12）</t>
    <rPh sb="1" eb="3">
      <t>ネンカン</t>
    </rPh>
    <rPh sb="3" eb="5">
      <t>ゴウケイ</t>
    </rPh>
    <rPh sb="5" eb="7">
      <t>カイスウ</t>
    </rPh>
    <phoneticPr fontId="1"/>
  </si>
  <si>
    <t>長期休業中開催加算額</t>
    <rPh sb="0" eb="2">
      <t>チョウキ</t>
    </rPh>
    <rPh sb="2" eb="4">
      <t>キュウギョウ</t>
    </rPh>
    <rPh sb="4" eb="5">
      <t>チュウ</t>
    </rPh>
    <rPh sb="5" eb="7">
      <t>カイサイ</t>
    </rPh>
    <rPh sb="7" eb="10">
      <t>カサンガク</t>
    </rPh>
    <phoneticPr fontId="1"/>
  </si>
  <si>
    <t>８　年間事業実績</t>
    <rPh sb="2" eb="4">
      <t>ネンカン</t>
    </rPh>
    <rPh sb="4" eb="6">
      <t>ジギョウ</t>
    </rPh>
    <rPh sb="6" eb="8">
      <t>ジッセキ</t>
    </rPh>
    <phoneticPr fontId="1"/>
  </si>
  <si>
    <t>No</t>
    <phoneticPr fontId="1"/>
  </si>
  <si>
    <t>様式第６－１号</t>
    <rPh sb="0" eb="2">
      <t>ヨウシキ</t>
    </rPh>
    <rPh sb="2" eb="3">
      <t>ダイ</t>
    </rPh>
    <rPh sb="6" eb="7">
      <t>ゴウ</t>
    </rPh>
    <phoneticPr fontId="1"/>
  </si>
  <si>
    <t>福岡市子どもの食と居場所づくり支援事業実績報告書</t>
    <rPh sb="0" eb="3">
      <t>フクオカシ</t>
    </rPh>
    <rPh sb="3" eb="4">
      <t>コ</t>
    </rPh>
    <rPh sb="7" eb="8">
      <t>ショク</t>
    </rPh>
    <rPh sb="9" eb="12">
      <t>イバショ</t>
    </rPh>
    <rPh sb="15" eb="17">
      <t>シエン</t>
    </rPh>
    <rPh sb="17" eb="19">
      <t>ジギョウ</t>
    </rPh>
    <rPh sb="19" eb="21">
      <t>ジッセキ</t>
    </rPh>
    <rPh sb="21" eb="24">
      <t>ホウコクショ</t>
    </rPh>
    <phoneticPr fontId="1"/>
  </si>
  <si>
    <t>　補助事業名</t>
    <phoneticPr fontId="1"/>
  </si>
  <si>
    <t>　補助事業の実施期間</t>
    <rPh sb="1" eb="3">
      <t>ホジョ</t>
    </rPh>
    <rPh sb="3" eb="5">
      <t>ジギョウ</t>
    </rPh>
    <rPh sb="6" eb="8">
      <t>ジッシ</t>
    </rPh>
    <rPh sb="8" eb="10">
      <t>キカン</t>
    </rPh>
    <phoneticPr fontId="1"/>
  </si>
  <si>
    <t>　</t>
    <phoneticPr fontId="1"/>
  </si>
  <si>
    <t>　補助事業の実施状況</t>
    <phoneticPr fontId="1"/>
  </si>
  <si>
    <t>令和８年度 福岡市子どもの食と居場所づくり支援事業</t>
    <phoneticPr fontId="1"/>
  </si>
  <si>
    <t>令和</t>
  </si>
  <si>
    <t>年</t>
    <rPh sb="0" eb="1">
      <t>ネン</t>
    </rPh>
    <phoneticPr fontId="1"/>
  </si>
  <si>
    <t>月</t>
    <rPh sb="0" eb="1">
      <t>ガツ</t>
    </rPh>
    <phoneticPr fontId="1"/>
  </si>
  <si>
    <t>日</t>
    <rPh sb="0" eb="1">
      <t>ニチ</t>
    </rPh>
    <phoneticPr fontId="1"/>
  </si>
  <si>
    <t>から</t>
    <phoneticPr fontId="1"/>
  </si>
  <si>
    <t>令和</t>
    <phoneticPr fontId="1"/>
  </si>
  <si>
    <t>まで</t>
    <phoneticPr fontId="1"/>
  </si>
  <si>
    <t>ア　事業成果報告書</t>
  </si>
  <si>
    <t>イ　事業収支報告書</t>
  </si>
  <si>
    <t>　補助金の交付決定額と精算額</t>
    <phoneticPr fontId="1"/>
  </si>
  <si>
    <t>補助金の交付決定額</t>
  </si>
  <si>
    <t>(補助金の既交付額)</t>
    <phoneticPr fontId="1"/>
  </si>
  <si>
    <t>補助金の精算額</t>
    <phoneticPr fontId="1"/>
  </si>
  <si>
    <t>円</t>
    <rPh sb="0" eb="1">
      <t>エン</t>
    </rPh>
    <phoneticPr fontId="1"/>
  </si>
  <si>
    <t>（</t>
    <phoneticPr fontId="1"/>
  </si>
  <si>
    <t>）</t>
    <phoneticPr fontId="1"/>
  </si>
  <si>
    <t>様式第６－２号</t>
    <rPh sb="0" eb="2">
      <t>ヨウシキ</t>
    </rPh>
    <rPh sb="2" eb="3">
      <t>ダイ</t>
    </rPh>
    <rPh sb="6" eb="7">
      <t>ゴウ</t>
    </rPh>
    <phoneticPr fontId="1"/>
  </si>
  <si>
    <t>　令和８年度 子どもの食と居場所づくり支援事業補助金
事業成果報告書</t>
    <rPh sb="1" eb="3">
      <t>レイワ</t>
    </rPh>
    <rPh sb="4" eb="6">
      <t>ネンド</t>
    </rPh>
    <rPh sb="7" eb="8">
      <t>コ</t>
    </rPh>
    <rPh sb="11" eb="12">
      <t>ショク</t>
    </rPh>
    <rPh sb="13" eb="16">
      <t>イバショ</t>
    </rPh>
    <rPh sb="19" eb="21">
      <t>シエン</t>
    </rPh>
    <rPh sb="21" eb="23">
      <t>ジギョウ</t>
    </rPh>
    <rPh sb="23" eb="26">
      <t>ホジョキン</t>
    </rPh>
    <rPh sb="27" eb="29">
      <t>ジギョウ</t>
    </rPh>
    <rPh sb="29" eb="31">
      <t>セイカ</t>
    </rPh>
    <rPh sb="31" eb="34">
      <t>ホウコクショ</t>
    </rPh>
    <phoneticPr fontId="1"/>
  </si>
  <si>
    <t>子ども</t>
    <rPh sb="0" eb="1">
      <t>コ</t>
    </rPh>
    <phoneticPr fontId="1"/>
  </si>
  <si>
    <t>人</t>
    <rPh sb="0" eb="1">
      <t>ニン</t>
    </rPh>
    <phoneticPr fontId="1"/>
  </si>
  <si>
    <t>大人</t>
    <rPh sb="0" eb="2">
      <t>オトナ</t>
    </rPh>
    <phoneticPr fontId="1"/>
  </si>
  <si>
    <t>人、</t>
    <rPh sb="0" eb="1">
      <t>ニン</t>
    </rPh>
    <phoneticPr fontId="1"/>
  </si>
  <si>
    <t>計</t>
    <rPh sb="0" eb="1">
      <t>ケイ</t>
    </rPh>
    <phoneticPr fontId="1"/>
  </si>
  <si>
    <t>4 　貧困を抱えた世帯やひとり親世帯などに属する子どもについて</t>
    <phoneticPr fontId="1"/>
  </si>
  <si>
    <t>7　活動の記録</t>
    <rPh sb="2" eb="4">
      <t>カツドウ</t>
    </rPh>
    <rPh sb="5" eb="7">
      <t>キロク</t>
    </rPh>
    <phoneticPr fontId="1"/>
  </si>
  <si>
    <t>コメント</t>
    <phoneticPr fontId="1"/>
  </si>
  <si>
    <t>月</t>
    <rPh sb="0" eb="1">
      <t>ガツ</t>
    </rPh>
    <phoneticPr fontId="1"/>
  </si>
  <si>
    <t>日</t>
    <rPh sb="0" eb="1">
      <t>ニチ</t>
    </rPh>
    <phoneticPr fontId="1"/>
  </si>
  <si>
    <t>№</t>
    <phoneticPr fontId="1"/>
  </si>
  <si>
    <t>団体名：</t>
    <rPh sb="0" eb="2">
      <t>ダンタイ</t>
    </rPh>
    <rPh sb="2" eb="3">
      <t>メイ</t>
    </rPh>
    <phoneticPr fontId="1"/>
  </si>
  <si>
    <t>市補助金</t>
    <rPh sb="0" eb="1">
      <t>シ</t>
    </rPh>
    <rPh sb="1" eb="4">
      <t>ホジョキン</t>
    </rPh>
    <phoneticPr fontId="1"/>
  </si>
  <si>
    <t>賃借料</t>
    <rPh sb="0" eb="3">
      <t>チンシャクリョウ</t>
    </rPh>
    <phoneticPr fontId="1"/>
  </si>
  <si>
    <t>寄付・助成金</t>
    <rPh sb="0" eb="2">
      <t>キフ</t>
    </rPh>
    <rPh sb="3" eb="5">
      <t>ジョセイ</t>
    </rPh>
    <rPh sb="5" eb="6">
      <t>キン</t>
    </rPh>
    <phoneticPr fontId="1"/>
  </si>
  <si>
    <t>利用料</t>
    <rPh sb="0" eb="3">
      <t>リヨウリョウ</t>
    </rPh>
    <phoneticPr fontId="1"/>
  </si>
  <si>
    <t>自己資金</t>
    <rPh sb="0" eb="2">
      <t>ジコ</t>
    </rPh>
    <rPh sb="2" eb="4">
      <t>シキン</t>
    </rPh>
    <phoneticPr fontId="1"/>
  </si>
  <si>
    <t>報償費</t>
    <rPh sb="0" eb="3">
      <t>ホウショウヒ</t>
    </rPh>
    <phoneticPr fontId="1"/>
  </si>
  <si>
    <t>収入計</t>
    <phoneticPr fontId="1"/>
  </si>
  <si>
    <t>①事業開始・計</t>
    <rPh sb="1" eb="3">
      <t>ジギョウ</t>
    </rPh>
    <rPh sb="3" eb="5">
      <t>カイシ</t>
    </rPh>
    <rPh sb="6" eb="7">
      <t>ケイ</t>
    </rPh>
    <phoneticPr fontId="1"/>
  </si>
  <si>
    <t>②事業実施・計</t>
    <rPh sb="1" eb="3">
      <t>ジギョウ</t>
    </rPh>
    <rPh sb="3" eb="5">
      <t>ジッシ</t>
    </rPh>
    <rPh sb="6" eb="7">
      <t>ケイ</t>
    </rPh>
    <phoneticPr fontId="1"/>
  </si>
  <si>
    <t>③学習支援・計</t>
    <rPh sb="1" eb="3">
      <t>ガクシュウ</t>
    </rPh>
    <rPh sb="3" eb="5">
      <t>シエン</t>
    </rPh>
    <rPh sb="6" eb="7">
      <t>ケイ</t>
    </rPh>
    <phoneticPr fontId="1"/>
  </si>
  <si>
    <t>④対象外</t>
    <rPh sb="1" eb="3">
      <t>タイショウ</t>
    </rPh>
    <rPh sb="3" eb="4">
      <t>ソト</t>
    </rPh>
    <phoneticPr fontId="1"/>
  </si>
  <si>
    <t>（最終残高）</t>
    <rPh sb="1" eb="3">
      <t>サイシュウ</t>
    </rPh>
    <rPh sb="3" eb="5">
      <t>ザンダカ</t>
    </rPh>
    <phoneticPr fontId="1"/>
  </si>
  <si>
    <t>日 付</t>
    <rPh sb="0" eb="1">
      <t>ニチ</t>
    </rPh>
    <rPh sb="2" eb="3">
      <t>ツキ</t>
    </rPh>
    <phoneticPr fontId="1"/>
  </si>
  <si>
    <t>曜 日</t>
    <rPh sb="0" eb="1">
      <t>ヨウ</t>
    </rPh>
    <rPh sb="2" eb="3">
      <t>ニチ</t>
    </rPh>
    <phoneticPr fontId="1"/>
  </si>
  <si>
    <t>摘 要</t>
    <rPh sb="0" eb="1">
      <t>テキ</t>
    </rPh>
    <rPh sb="2" eb="3">
      <t>ヨウ</t>
    </rPh>
    <phoneticPr fontId="1"/>
  </si>
  <si>
    <t>収 入</t>
    <rPh sb="0" eb="1">
      <t>オサム</t>
    </rPh>
    <rPh sb="2" eb="3">
      <t>ニュウ</t>
    </rPh>
    <phoneticPr fontId="1"/>
  </si>
  <si>
    <t>支 出</t>
    <rPh sb="0" eb="1">
      <t>シ</t>
    </rPh>
    <rPh sb="2" eb="3">
      <t>デ</t>
    </rPh>
    <phoneticPr fontId="1"/>
  </si>
  <si>
    <t>残 高</t>
    <rPh sb="0" eb="1">
      <t>ザン</t>
    </rPh>
    <rPh sb="2" eb="3">
      <t>タカ</t>
    </rPh>
    <phoneticPr fontId="1"/>
  </si>
  <si>
    <t>備 考
（領収書Noなど）</t>
    <rPh sb="0" eb="1">
      <t>ビ</t>
    </rPh>
    <rPh sb="2" eb="3">
      <t>コウ</t>
    </rPh>
    <rPh sb="5" eb="8">
      <t>リョウシュウショ</t>
    </rPh>
    <phoneticPr fontId="1"/>
  </si>
  <si>
    <t>①事業開始経費</t>
    <rPh sb="5" eb="7">
      <t>ケイヒ</t>
    </rPh>
    <phoneticPr fontId="1"/>
  </si>
  <si>
    <t>②事業実施経費</t>
    <rPh sb="1" eb="3">
      <t>ジギョウ</t>
    </rPh>
    <rPh sb="3" eb="5">
      <t>ジッシ</t>
    </rPh>
    <rPh sb="5" eb="7">
      <t>ケイヒ</t>
    </rPh>
    <phoneticPr fontId="1"/>
  </si>
  <si>
    <t>③学習支援経費</t>
    <rPh sb="1" eb="3">
      <t>ガクシュウ</t>
    </rPh>
    <rPh sb="3" eb="5">
      <t>シエン</t>
    </rPh>
    <rPh sb="5" eb="7">
      <t>ケイヒ</t>
    </rPh>
    <phoneticPr fontId="1"/>
  </si>
  <si>
    <t>④補助
対象外
経費</t>
    <rPh sb="1" eb="3">
      <t>ホジョ</t>
    </rPh>
    <rPh sb="4" eb="6">
      <t>タイショウ</t>
    </rPh>
    <rPh sb="6" eb="7">
      <t>ガイ</t>
    </rPh>
    <rPh sb="8" eb="10">
      <t>ケイヒ</t>
    </rPh>
    <phoneticPr fontId="1"/>
  </si>
  <si>
    <t>金額</t>
    <rPh sb="0" eb="2">
      <t>キンガク</t>
    </rPh>
    <phoneticPr fontId="1"/>
  </si>
  <si>
    <t>印刷
消耗品費</t>
    <phoneticPr fontId="1"/>
  </si>
  <si>
    <t>食糧費</t>
    <rPh sb="0" eb="2">
      <t>ショクリョウ</t>
    </rPh>
    <phoneticPr fontId="1"/>
  </si>
  <si>
    <t>その他費目</t>
    <rPh sb="2" eb="3">
      <t>タ</t>
    </rPh>
    <rPh sb="3" eb="5">
      <t>ヒモク</t>
    </rPh>
    <phoneticPr fontId="1"/>
  </si>
  <si>
    <t>様式第６－３号</t>
    <rPh sb="0" eb="2">
      <t>ヨウシキ</t>
    </rPh>
    <rPh sb="2" eb="3">
      <t>ダイ</t>
    </rPh>
    <rPh sb="6" eb="7">
      <t>ゴウ</t>
    </rPh>
    <phoneticPr fontId="1"/>
  </si>
  <si>
    <t>寄付金、その他助成</t>
    <phoneticPr fontId="1"/>
  </si>
  <si>
    <t>食堂利用料</t>
  </si>
  <si>
    <t>団体自己資金</t>
  </si>
  <si>
    <t>決算額</t>
    <rPh sb="0" eb="2">
      <t>ケッサン</t>
    </rPh>
    <rPh sb="2" eb="3">
      <t>ガク</t>
    </rPh>
    <phoneticPr fontId="1"/>
  </si>
  <si>
    <t>繰越金⑤</t>
    <phoneticPr fontId="1"/>
  </si>
  <si>
    <t>支出計①～⑤</t>
    <rPh sb="0" eb="2">
      <t>シシュツ</t>
    </rPh>
    <rPh sb="2" eb="3">
      <t>ケイ</t>
    </rPh>
    <phoneticPr fontId="1"/>
  </si>
  <si>
    <t>【市職員記入欄】</t>
    <rPh sb="1" eb="2">
      <t>シ</t>
    </rPh>
    <rPh sb="2" eb="4">
      <t>ショクイン</t>
    </rPh>
    <rPh sb="4" eb="6">
      <t>キニュウ</t>
    </rPh>
    <rPh sb="6" eb="7">
      <t>ラン</t>
    </rPh>
    <phoneticPr fontId="1"/>
  </si>
  <si>
    <t>　領収書等の根拠書類確認者：</t>
    <rPh sb="1" eb="4">
      <t>リョウシュウショ</t>
    </rPh>
    <rPh sb="4" eb="5">
      <t>トウ</t>
    </rPh>
    <rPh sb="6" eb="8">
      <t>コンキョ</t>
    </rPh>
    <rPh sb="8" eb="10">
      <t>ショルイ</t>
    </rPh>
    <rPh sb="10" eb="12">
      <t>カクニン</t>
    </rPh>
    <rPh sb="12" eb="13">
      <t>シャ</t>
    </rPh>
    <phoneticPr fontId="1"/>
  </si>
  <si>
    <r>
      <rPr>
        <b/>
        <sz val="20"/>
        <rFont val="Meiryo UI"/>
        <family val="3"/>
        <charset val="128"/>
      </rPr>
      <t>令和８</t>
    </r>
    <r>
      <rPr>
        <b/>
        <sz val="20"/>
        <color theme="1"/>
        <rFont val="Meiryo UI"/>
        <family val="3"/>
        <charset val="128"/>
      </rPr>
      <t>年度 子どもの食と居場所づくり支援事業補助金　</t>
    </r>
    <r>
      <rPr>
        <b/>
        <sz val="20"/>
        <color theme="8"/>
        <rFont val="Meiryo UI"/>
        <family val="3"/>
        <charset val="128"/>
      </rPr>
      <t>【出納簿】</t>
    </r>
    <rPh sb="0" eb="2">
      <t>レイワ</t>
    </rPh>
    <rPh sb="22" eb="25">
      <t>ホジョキン</t>
    </rPh>
    <rPh sb="27" eb="30">
      <t>スイトウボ</t>
    </rPh>
    <phoneticPr fontId="1"/>
  </si>
  <si>
    <t>令和８年度 子どもの食と居場所づくり支援事業補助金
事業収支報告書</t>
    <rPh sb="22" eb="25">
      <t>ホジョキン</t>
    </rPh>
    <phoneticPr fontId="1"/>
  </si>
  <si>
    <t>福岡市子どもの食と居場所づくり支援事業補助金に係る仕入控除税額チェック表</t>
    <rPh sb="0" eb="3">
      <t>フクオカシ</t>
    </rPh>
    <rPh sb="3" eb="4">
      <t>コ</t>
    </rPh>
    <rPh sb="7" eb="8">
      <t>ショク</t>
    </rPh>
    <rPh sb="9" eb="12">
      <t>イバショ</t>
    </rPh>
    <rPh sb="15" eb="19">
      <t>シエンジギョウ</t>
    </rPh>
    <rPh sb="19" eb="22">
      <t>ホジョキン</t>
    </rPh>
    <rPh sb="23" eb="24">
      <t>カカ</t>
    </rPh>
    <rPh sb="25" eb="27">
      <t>シイレ</t>
    </rPh>
    <rPh sb="27" eb="29">
      <t>コウジョ</t>
    </rPh>
    <rPh sb="29" eb="31">
      <t>ゼイガク</t>
    </rPh>
    <rPh sb="35" eb="36">
      <t>ヒョウ</t>
    </rPh>
    <phoneticPr fontId="3"/>
  </si>
  <si>
    <t>申請者の住所</t>
    <rPh sb="0" eb="3">
      <t>シンセイシャ</t>
    </rPh>
    <rPh sb="4" eb="6">
      <t>ジュウショ</t>
    </rPh>
    <phoneticPr fontId="3"/>
  </si>
  <si>
    <t>申請者の団体名</t>
    <rPh sb="0" eb="3">
      <t>シンセイシャ</t>
    </rPh>
    <rPh sb="4" eb="7">
      <t>ダンタイメイ</t>
    </rPh>
    <phoneticPr fontId="3"/>
  </si>
  <si>
    <t>代表者の役職名・氏名</t>
    <rPh sb="0" eb="3">
      <t>ダイヒョウシャ</t>
    </rPh>
    <rPh sb="4" eb="7">
      <t>ヤクショクメイ</t>
    </rPh>
    <rPh sb="8" eb="10">
      <t>シメイ</t>
    </rPh>
    <phoneticPr fontId="3"/>
  </si>
  <si>
    <t>■下記の№１から順番に確認し、該当する箇所にチェックを行ってください。</t>
    <rPh sb="1" eb="3">
      <t>カキ</t>
    </rPh>
    <rPh sb="8" eb="10">
      <t>ジュンバン</t>
    </rPh>
    <rPh sb="11" eb="13">
      <t>カクニン</t>
    </rPh>
    <rPh sb="15" eb="17">
      <t>ガイトウ</t>
    </rPh>
    <rPh sb="19" eb="21">
      <t>カショ</t>
    </rPh>
    <rPh sb="27" eb="28">
      <t>オコナ</t>
    </rPh>
    <phoneticPr fontId="3"/>
  </si>
  <si>
    <t>№</t>
    <phoneticPr fontId="3"/>
  </si>
  <si>
    <t>項　　目</t>
    <rPh sb="0" eb="1">
      <t>コウ</t>
    </rPh>
    <rPh sb="3" eb="4">
      <t>メ</t>
    </rPh>
    <phoneticPr fontId="3"/>
  </si>
  <si>
    <t>ﾁｪｯｸ</t>
    <phoneticPr fontId="3"/>
  </si>
  <si>
    <t>返還</t>
    <rPh sb="0" eb="2">
      <t>ヘンカン</t>
    </rPh>
    <phoneticPr fontId="3"/>
  </si>
  <si>
    <t>提出書類</t>
    <rPh sb="0" eb="2">
      <t>テイシュツ</t>
    </rPh>
    <rPh sb="2" eb="4">
      <t>ショルイ</t>
    </rPh>
    <phoneticPr fontId="3"/>
  </si>
  <si>
    <t>共通</t>
    <rPh sb="0" eb="2">
      <t>キョウツウ</t>
    </rPh>
    <phoneticPr fontId="3"/>
  </si>
  <si>
    <t>□補助金に係る仕入控除税額チェック表（本表）</t>
    <rPh sb="1" eb="4">
      <t>ホジョキン</t>
    </rPh>
    <rPh sb="5" eb="6">
      <t>カカ</t>
    </rPh>
    <rPh sb="7" eb="9">
      <t>シイレ</t>
    </rPh>
    <rPh sb="9" eb="11">
      <t>コウジョ</t>
    </rPh>
    <rPh sb="11" eb="13">
      <t>ゼイガク</t>
    </rPh>
    <rPh sb="17" eb="18">
      <t>ヒョウ</t>
    </rPh>
    <rPh sb="19" eb="20">
      <t>ホン</t>
    </rPh>
    <rPh sb="20" eb="21">
      <t>ヒョウ</t>
    </rPh>
    <phoneticPr fontId="3"/>
  </si>
  <si>
    <t>消費税の確定申告義務がない
（免税事業者である）</t>
    <rPh sb="0" eb="3">
      <t>ショウヒゼイ</t>
    </rPh>
    <rPh sb="4" eb="6">
      <t>カクテイ</t>
    </rPh>
    <rPh sb="6" eb="8">
      <t>シンコク</t>
    </rPh>
    <rPh sb="8" eb="10">
      <t>ギム</t>
    </rPh>
    <rPh sb="15" eb="20">
      <t>メンゼイジギョウシャ</t>
    </rPh>
    <phoneticPr fontId="3"/>
  </si>
  <si>
    <t>無</t>
    <rPh sb="0" eb="1">
      <t>ナシ</t>
    </rPh>
    <phoneticPr fontId="3"/>
  </si>
  <si>
    <t>なし</t>
    <phoneticPr fontId="3"/>
  </si>
  <si>
    <t>簡易課税方式で報告している</t>
    <rPh sb="0" eb="2">
      <t>カンイ</t>
    </rPh>
    <rPh sb="2" eb="4">
      <t>カゼイ</t>
    </rPh>
    <rPh sb="4" eb="6">
      <t>ホウシキ</t>
    </rPh>
    <rPh sb="7" eb="9">
      <t>ホウコク</t>
    </rPh>
    <phoneticPr fontId="3"/>
  </si>
  <si>
    <t>□消費税及び地方消費税に係る仕入控除税額報告書（様式6-4号）
□課税期間分の消費税及び地方消費税の確定申告書（写し）
□課税売上割合・控除対象仕入税額等の計算表（写し）
　 ※前々事業年度の課税売上高が5,000万円以下の場合は不要</t>
    <rPh sb="29" eb="30">
      <t>ゴウ</t>
    </rPh>
    <rPh sb="89" eb="95">
      <t>ゼンゼンジギョウネンド</t>
    </rPh>
    <rPh sb="96" eb="101">
      <t>カゼイウリアゲダカ</t>
    </rPh>
    <rPh sb="107" eb="109">
      <t>マンエン</t>
    </rPh>
    <rPh sb="109" eb="111">
      <t>イカ</t>
    </rPh>
    <rPh sb="112" eb="114">
      <t>バアイ</t>
    </rPh>
    <rPh sb="115" eb="117">
      <t>フヨウ</t>
    </rPh>
    <phoneticPr fontId="3"/>
  </si>
  <si>
    <t>公益法人等であって、特定収入割合が５％を超える</t>
    <rPh sb="0" eb="2">
      <t>コウエキ</t>
    </rPh>
    <rPh sb="2" eb="4">
      <t>ホウジン</t>
    </rPh>
    <rPh sb="4" eb="5">
      <t>トウ</t>
    </rPh>
    <rPh sb="10" eb="12">
      <t>トクテイ</t>
    </rPh>
    <rPh sb="12" eb="14">
      <t>シュウニュウ</t>
    </rPh>
    <rPh sb="14" eb="16">
      <t>ワリアイ</t>
    </rPh>
    <rPh sb="20" eb="21">
      <t>コ</t>
    </rPh>
    <phoneticPr fontId="3"/>
  </si>
  <si>
    <t>□消費税及び地方消費税に係る仕入控除税額報告書（様式6-4号）
□課税期間分の消費及び地方確定申告書（写し）
□課税売上割合・控除対象仕入税額等の計算表（写し）
□特定収入割合の計算表（写し）</t>
    <rPh sb="69" eb="70">
      <t>ゼイ</t>
    </rPh>
    <rPh sb="82" eb="88">
      <t>トクテイシュウニュウワリアイ</t>
    </rPh>
    <rPh sb="89" eb="92">
      <t>ケイサンヒョウ</t>
    </rPh>
    <rPh sb="93" eb="94">
      <t>ウツ</t>
    </rPh>
    <phoneticPr fontId="3"/>
  </si>
  <si>
    <t>個別対応方式で、対象経費に係る消費税等を非課税売上のみに要するものとしている</t>
  </si>
  <si>
    <t>□消費税及び地方消費税に係る仕入控除税額報告書（様式6-4号）
□課税期間分の消費税及び地方消費税の確定申告書（写し）
□課税売上割合・控除対象仕入税額等の計算表（写し）</t>
    <rPh sb="1" eb="4">
      <t>ショウヒゼイ</t>
    </rPh>
    <rPh sb="4" eb="5">
      <t>オヨ</t>
    </rPh>
    <rPh sb="6" eb="8">
      <t>チホウ</t>
    </rPh>
    <rPh sb="8" eb="11">
      <t>ショウヒゼイ</t>
    </rPh>
    <rPh sb="12" eb="13">
      <t>カカ</t>
    </rPh>
    <rPh sb="14" eb="16">
      <t>シイレ</t>
    </rPh>
    <rPh sb="16" eb="18">
      <t>コウジョ</t>
    </rPh>
    <rPh sb="18" eb="20">
      <t>ゼイガク</t>
    </rPh>
    <rPh sb="20" eb="23">
      <t>ホウコクショ</t>
    </rPh>
    <rPh sb="24" eb="26">
      <t>ヨウシキ</t>
    </rPh>
    <rPh sb="29" eb="30">
      <t>ゴウ</t>
    </rPh>
    <rPh sb="33" eb="35">
      <t>カゼイ</t>
    </rPh>
    <rPh sb="35" eb="37">
      <t>キカン</t>
    </rPh>
    <rPh sb="37" eb="38">
      <t>ブン</t>
    </rPh>
    <rPh sb="39" eb="42">
      <t>ショウヒゼイ</t>
    </rPh>
    <rPh sb="42" eb="43">
      <t>オヨ</t>
    </rPh>
    <rPh sb="44" eb="46">
      <t>チホウ</t>
    </rPh>
    <rPh sb="46" eb="49">
      <t>ショウヒゼイ</t>
    </rPh>
    <rPh sb="50" eb="52">
      <t>カクテイ</t>
    </rPh>
    <rPh sb="52" eb="54">
      <t>シンコク</t>
    </rPh>
    <rPh sb="54" eb="55">
      <t>ショ</t>
    </rPh>
    <rPh sb="56" eb="57">
      <t>ウツ</t>
    </rPh>
    <rPh sb="61" eb="63">
      <t>カゼイ</t>
    </rPh>
    <rPh sb="63" eb="65">
      <t>ウリアゲ</t>
    </rPh>
    <rPh sb="65" eb="67">
      <t>ワリアイ</t>
    </rPh>
    <rPh sb="68" eb="70">
      <t>コウジョ</t>
    </rPh>
    <rPh sb="70" eb="72">
      <t>タイショウ</t>
    </rPh>
    <rPh sb="72" eb="74">
      <t>シイレ</t>
    </rPh>
    <rPh sb="74" eb="76">
      <t>ゼイガク</t>
    </rPh>
    <rPh sb="76" eb="77">
      <t>トウ</t>
    </rPh>
    <rPh sb="78" eb="80">
      <t>ケイサン</t>
    </rPh>
    <rPh sb="80" eb="81">
      <t>ヒョウ</t>
    </rPh>
    <rPh sb="82" eb="83">
      <t>ウツ</t>
    </rPh>
    <phoneticPr fontId="3"/>
  </si>
  <si>
    <t>補助金等の使途が全て非課税仕入れに該当する</t>
    <rPh sb="0" eb="4">
      <t>ホジョキントウ</t>
    </rPh>
    <rPh sb="5" eb="7">
      <t>シト</t>
    </rPh>
    <rPh sb="8" eb="9">
      <t>スベ</t>
    </rPh>
    <rPh sb="10" eb="13">
      <t>ヒカゼイ</t>
    </rPh>
    <rPh sb="13" eb="15">
      <t>シイ</t>
    </rPh>
    <rPh sb="17" eb="19">
      <t>ガイトウ</t>
    </rPh>
    <phoneticPr fontId="3"/>
  </si>
  <si>
    <t>□消費税及び地方消費税に係る仕入控除税額報告書（様式6-4号）
※提出された実績報告書の添付資料により本市にて確認</t>
    <rPh sb="33" eb="35">
      <t>テイシュツ</t>
    </rPh>
    <rPh sb="38" eb="40">
      <t>ジッセキ</t>
    </rPh>
    <rPh sb="40" eb="43">
      <t>ホウコクショ</t>
    </rPh>
    <rPh sb="44" eb="46">
      <t>テンプ</t>
    </rPh>
    <rPh sb="46" eb="48">
      <t>シリョウ</t>
    </rPh>
    <rPh sb="51" eb="52">
      <t>ホン</t>
    </rPh>
    <rPh sb="52" eb="53">
      <t>シ</t>
    </rPh>
    <rPh sb="55" eb="57">
      <t>カクニン</t>
    </rPh>
    <phoneticPr fontId="3"/>
  </si>
  <si>
    <t>上記のいずれにも該当しない</t>
    <rPh sb="0" eb="2">
      <t>ジョウキ</t>
    </rPh>
    <rPh sb="8" eb="10">
      <t>ガイトウ</t>
    </rPh>
    <phoneticPr fontId="3"/>
  </si>
  <si>
    <t>有</t>
    <rPh sb="0" eb="1">
      <t>アリ</t>
    </rPh>
    <phoneticPr fontId="3"/>
  </si>
  <si>
    <r>
      <t>□消費税及び地方消費税に係る仕入控除税額報告書（様式6-4号）
□補助金に係る消費税及び地方消費税仕入控除税額積算内訳報告書</t>
    </r>
    <r>
      <rPr>
        <sz val="14"/>
        <color indexed="8"/>
        <rFont val="BIZ UDP明朝 Medium"/>
        <family val="1"/>
        <charset val="128"/>
      </rPr>
      <t xml:space="preserve">
□課税期間分の消費税及び地方消費税確定申告書（写し）
□課税売上割合・控除対象仕入額等の計算表（写し）</t>
    </r>
    <rPh sb="59" eb="61">
      <t>ホウコク</t>
    </rPh>
    <rPh sb="72" eb="73">
      <t>ゼイ</t>
    </rPh>
    <rPh sb="77" eb="80">
      <t>ショウヒゼイ</t>
    </rPh>
    <phoneticPr fontId="3"/>
  </si>
  <si>
    <t>※当該報告書の作成にあたっては、法人の経理担当者や税理士等に確認してください。</t>
    <rPh sb="1" eb="3">
      <t>トウガイ</t>
    </rPh>
    <rPh sb="3" eb="6">
      <t>ホウコクショ</t>
    </rPh>
    <rPh sb="7" eb="9">
      <t>サクセイ</t>
    </rPh>
    <rPh sb="16" eb="18">
      <t>ホウジン</t>
    </rPh>
    <rPh sb="19" eb="21">
      <t>ケイリ</t>
    </rPh>
    <rPh sb="21" eb="24">
      <t>タントウシャ</t>
    </rPh>
    <rPh sb="25" eb="28">
      <t>ゼイリシ</t>
    </rPh>
    <rPh sb="28" eb="29">
      <t>トウ</t>
    </rPh>
    <rPh sb="30" eb="32">
      <t>カクニン</t>
    </rPh>
    <phoneticPr fontId="3"/>
  </si>
  <si>
    <t>●返還額が０円の事業者</t>
    <rPh sb="1" eb="4">
      <t>ヘンカンガク</t>
    </rPh>
    <rPh sb="6" eb="7">
      <t>エン</t>
    </rPh>
    <rPh sb="8" eb="11">
      <t>ジギョウシャ</t>
    </rPh>
    <phoneticPr fontId="3"/>
  </si>
  <si>
    <t>・消費税の申告義務がない。（免税事業者である）</t>
    <rPh sb="1" eb="4">
      <t>ショウヒゼイ</t>
    </rPh>
    <rPh sb="5" eb="7">
      <t>シンコク</t>
    </rPh>
    <rPh sb="7" eb="9">
      <t>ギム</t>
    </rPh>
    <rPh sb="14" eb="19">
      <t>メンゼイジギョウシャ</t>
    </rPh>
    <phoneticPr fontId="3"/>
  </si>
  <si>
    <t>・簡易課税方式により申告している。</t>
    <rPh sb="1" eb="3">
      <t>カンイ</t>
    </rPh>
    <rPh sb="3" eb="5">
      <t>カゼイ</t>
    </rPh>
    <rPh sb="5" eb="7">
      <t>ホウシキ</t>
    </rPh>
    <rPh sb="10" eb="12">
      <t>シンコク</t>
    </rPh>
    <phoneticPr fontId="3"/>
  </si>
  <si>
    <t>・公益法人等であって、特定収入割合が５％を超えている。（医療法人社団及び医療法人財団を除く）</t>
    <rPh sb="1" eb="3">
      <t>コウエキ</t>
    </rPh>
    <rPh sb="3" eb="5">
      <t>ホウジン</t>
    </rPh>
    <rPh sb="5" eb="6">
      <t>トウ</t>
    </rPh>
    <rPh sb="11" eb="13">
      <t>トクテイ</t>
    </rPh>
    <rPh sb="13" eb="15">
      <t>シュウニュウ</t>
    </rPh>
    <rPh sb="15" eb="17">
      <t>ワリアイ</t>
    </rPh>
    <rPh sb="21" eb="22">
      <t>コ</t>
    </rPh>
    <rPh sb="28" eb="30">
      <t>イリョウ</t>
    </rPh>
    <rPh sb="30" eb="32">
      <t>ホウジン</t>
    </rPh>
    <rPh sb="32" eb="34">
      <t>シャダン</t>
    </rPh>
    <rPh sb="34" eb="35">
      <t>オヨ</t>
    </rPh>
    <rPh sb="36" eb="38">
      <t>イリョウ</t>
    </rPh>
    <rPh sb="38" eb="40">
      <t>ホウジン</t>
    </rPh>
    <rPh sb="40" eb="42">
      <t>ザイダン</t>
    </rPh>
    <rPh sb="43" eb="44">
      <t>ノゾ</t>
    </rPh>
    <phoneticPr fontId="3"/>
  </si>
  <si>
    <t>・補助対象経費にかかる消費税を、個別対応方式において「非課税売上のみに要するもの」として申告している。</t>
    <rPh sb="1" eb="3">
      <t>ホジョ</t>
    </rPh>
    <rPh sb="3" eb="5">
      <t>タイショウ</t>
    </rPh>
    <rPh sb="5" eb="7">
      <t>ケイヒ</t>
    </rPh>
    <rPh sb="11" eb="14">
      <t>ショウヒゼイ</t>
    </rPh>
    <rPh sb="16" eb="18">
      <t>コベツ</t>
    </rPh>
    <rPh sb="18" eb="20">
      <t>タイオウ</t>
    </rPh>
    <rPh sb="20" eb="22">
      <t>ホウシキ</t>
    </rPh>
    <rPh sb="27" eb="30">
      <t>ヒカゼイ</t>
    </rPh>
    <rPh sb="30" eb="32">
      <t>ウリアゲ</t>
    </rPh>
    <rPh sb="35" eb="36">
      <t>ヨウ</t>
    </rPh>
    <rPh sb="44" eb="46">
      <t>シンコク</t>
    </rPh>
    <phoneticPr fontId="3"/>
  </si>
  <si>
    <t>・補助対象経費が人件費等の非課税仕入となっている。</t>
    <rPh sb="1" eb="3">
      <t>ホジョ</t>
    </rPh>
    <rPh sb="3" eb="5">
      <t>タイショウ</t>
    </rPh>
    <rPh sb="5" eb="7">
      <t>ケイヒ</t>
    </rPh>
    <rPh sb="8" eb="11">
      <t>ジンケンヒ</t>
    </rPh>
    <rPh sb="11" eb="12">
      <t>トウ</t>
    </rPh>
    <rPh sb="13" eb="16">
      <t>ヒカゼイ</t>
    </rPh>
    <rPh sb="16" eb="18">
      <t>シイレ</t>
    </rPh>
    <phoneticPr fontId="3"/>
  </si>
  <si>
    <t>●公益法人とは</t>
    <rPh sb="1" eb="3">
      <t>コウエキ</t>
    </rPh>
    <rPh sb="3" eb="5">
      <t>ホウジン</t>
    </rPh>
    <phoneticPr fontId="3"/>
  </si>
  <si>
    <t>　地方公共団体の特別会計、一般財団法人、一般社団法人、学校法人、公益財団法人、国民健康保険組合、</t>
    <rPh sb="1" eb="3">
      <t>チホウ</t>
    </rPh>
    <rPh sb="3" eb="5">
      <t>コウキョウ</t>
    </rPh>
    <rPh sb="5" eb="7">
      <t>ダンタイ</t>
    </rPh>
    <rPh sb="8" eb="10">
      <t>トクベツ</t>
    </rPh>
    <rPh sb="10" eb="12">
      <t>カイケイ</t>
    </rPh>
    <rPh sb="13" eb="15">
      <t>イッパン</t>
    </rPh>
    <rPh sb="15" eb="17">
      <t>ザイダン</t>
    </rPh>
    <rPh sb="17" eb="19">
      <t>ホウジン</t>
    </rPh>
    <rPh sb="20" eb="22">
      <t>イッパン</t>
    </rPh>
    <rPh sb="22" eb="24">
      <t>シャダン</t>
    </rPh>
    <rPh sb="24" eb="26">
      <t>ホウジン</t>
    </rPh>
    <rPh sb="27" eb="29">
      <t>ガッコウ</t>
    </rPh>
    <rPh sb="29" eb="31">
      <t>ホウジン</t>
    </rPh>
    <rPh sb="32" eb="34">
      <t>コウエキ</t>
    </rPh>
    <rPh sb="34" eb="36">
      <t>ザイダン</t>
    </rPh>
    <rPh sb="36" eb="38">
      <t>ホウジン</t>
    </rPh>
    <rPh sb="39" eb="41">
      <t>コクミン</t>
    </rPh>
    <rPh sb="41" eb="43">
      <t>ケンコウ</t>
    </rPh>
    <rPh sb="43" eb="45">
      <t>ホケン</t>
    </rPh>
    <rPh sb="45" eb="47">
      <t>クミアイ</t>
    </rPh>
    <phoneticPr fontId="3"/>
  </si>
  <si>
    <t>　国立大学法人、社会福祉法人、地方独立法人、独立行政法人、日本赤十字社等が該当します。</t>
    <rPh sb="1" eb="3">
      <t>コクリツ</t>
    </rPh>
    <rPh sb="3" eb="5">
      <t>ダイガク</t>
    </rPh>
    <rPh sb="5" eb="7">
      <t>ホウジン</t>
    </rPh>
    <rPh sb="8" eb="10">
      <t>シャカイ</t>
    </rPh>
    <rPh sb="10" eb="12">
      <t>フクシ</t>
    </rPh>
    <rPh sb="12" eb="14">
      <t>ホウジン</t>
    </rPh>
    <rPh sb="15" eb="17">
      <t>チホウ</t>
    </rPh>
    <rPh sb="17" eb="19">
      <t>ドクリツ</t>
    </rPh>
    <rPh sb="19" eb="21">
      <t>ホウジン</t>
    </rPh>
    <rPh sb="22" eb="24">
      <t>ドクリツ</t>
    </rPh>
    <rPh sb="24" eb="26">
      <t>ギョウセイ</t>
    </rPh>
    <rPh sb="26" eb="28">
      <t>ホウジン</t>
    </rPh>
    <rPh sb="29" eb="31">
      <t>ニホン</t>
    </rPh>
    <rPh sb="31" eb="34">
      <t>セキジュウジ</t>
    </rPh>
    <rPh sb="34" eb="35">
      <t>シャ</t>
    </rPh>
    <rPh sb="35" eb="36">
      <t>トウ</t>
    </rPh>
    <rPh sb="37" eb="39">
      <t>ガイトウ</t>
    </rPh>
    <phoneticPr fontId="3"/>
  </si>
  <si>
    <t>●特定収入とは、消費税の課税対象外となる売上取引のうち一定のものです。</t>
    <rPh sb="1" eb="3">
      <t>トクテイ</t>
    </rPh>
    <rPh sb="3" eb="5">
      <t>シュウニュウ</t>
    </rPh>
    <rPh sb="8" eb="11">
      <t>ショウヒゼイ</t>
    </rPh>
    <rPh sb="12" eb="14">
      <t>カゼイ</t>
    </rPh>
    <rPh sb="14" eb="16">
      <t>タイショウ</t>
    </rPh>
    <rPh sb="16" eb="17">
      <t>ガイ</t>
    </rPh>
    <rPh sb="20" eb="22">
      <t>ウリアゲ</t>
    </rPh>
    <rPh sb="22" eb="24">
      <t>トリヒキ</t>
    </rPh>
    <rPh sb="27" eb="29">
      <t>イッテイ</t>
    </rPh>
    <phoneticPr fontId="3"/>
  </si>
  <si>
    <t>　例えば、補助金収入、寄付金収入、保険金、損害賠償金などがあります。</t>
    <rPh sb="1" eb="2">
      <t>タト</t>
    </rPh>
    <rPh sb="5" eb="8">
      <t>ホジョキン</t>
    </rPh>
    <rPh sb="8" eb="10">
      <t>シュウニュウ</t>
    </rPh>
    <rPh sb="11" eb="14">
      <t>キフキン</t>
    </rPh>
    <rPh sb="14" eb="16">
      <t>シュウニュウ</t>
    </rPh>
    <rPh sb="17" eb="20">
      <t>ホケンキン</t>
    </rPh>
    <rPh sb="21" eb="23">
      <t>ソンガイ</t>
    </rPh>
    <rPh sb="23" eb="26">
      <t>バイショウキン</t>
    </rPh>
    <phoneticPr fontId="3"/>
  </si>
  <si>
    <t>●特定収入割合の計算方法</t>
    <rPh sb="1" eb="3">
      <t>トクテイ</t>
    </rPh>
    <rPh sb="3" eb="5">
      <t>シュウニュウ</t>
    </rPh>
    <rPh sb="5" eb="7">
      <t>ワリアイ</t>
    </rPh>
    <rPh sb="8" eb="10">
      <t>ケイサン</t>
    </rPh>
    <rPh sb="10" eb="12">
      <t>ホウホウ</t>
    </rPh>
    <phoneticPr fontId="3"/>
  </si>
  <si>
    <t>特定収入額</t>
    <rPh sb="0" eb="2">
      <t>トクテイ</t>
    </rPh>
    <rPh sb="2" eb="4">
      <t>シュウニュウ</t>
    </rPh>
    <rPh sb="4" eb="5">
      <t>ガク</t>
    </rPh>
    <phoneticPr fontId="3"/>
  </si>
  <si>
    <t>×100</t>
    <phoneticPr fontId="3"/>
  </si>
  <si>
    <t>税抜課税売上高＋非課税売上高＋免税売上高＋特定収入額</t>
    <rPh sb="0" eb="2">
      <t>ゼイヌキ</t>
    </rPh>
    <rPh sb="2" eb="4">
      <t>カゼイ</t>
    </rPh>
    <rPh sb="4" eb="6">
      <t>ウリアゲ</t>
    </rPh>
    <rPh sb="6" eb="7">
      <t>ダカ</t>
    </rPh>
    <rPh sb="8" eb="11">
      <t>ヒカゼイ</t>
    </rPh>
    <rPh sb="11" eb="13">
      <t>ウリアゲ</t>
    </rPh>
    <rPh sb="13" eb="14">
      <t>ダカ</t>
    </rPh>
    <rPh sb="15" eb="17">
      <t>メンゼイ</t>
    </rPh>
    <rPh sb="17" eb="19">
      <t>ウリアゲ</t>
    </rPh>
    <rPh sb="19" eb="20">
      <t>ダカ</t>
    </rPh>
    <rPh sb="21" eb="23">
      <t>トクテイ</t>
    </rPh>
    <rPh sb="23" eb="25">
      <t>シュウニュウ</t>
    </rPh>
    <rPh sb="25" eb="26">
      <t>ガク</t>
    </rPh>
    <phoneticPr fontId="3"/>
  </si>
  <si>
    <t>　D. 年間の開催実績</t>
    <rPh sb="4" eb="6">
      <t>ネンカン</t>
    </rPh>
    <rPh sb="7" eb="9">
      <t>カイサイ</t>
    </rPh>
    <rPh sb="9" eb="11">
      <t>ジッセキ</t>
    </rPh>
    <phoneticPr fontId="1"/>
  </si>
  <si>
    <t>■ 補助金（確定額
）の計算</t>
    <rPh sb="2" eb="4">
      <t>ホジョ</t>
    </rPh>
    <rPh sb="6" eb="8">
      <t>カクテイ</t>
    </rPh>
    <rPh sb="12" eb="14">
      <t>ケイサン</t>
    </rPh>
    <phoneticPr fontId="1"/>
  </si>
  <si>
    <r>
      <t>・・・</t>
    </r>
    <r>
      <rPr>
        <b/>
        <sz val="12"/>
        <rFont val="Meiryo UI"/>
        <family val="3"/>
        <charset val="128"/>
        <scheme val="minor"/>
      </rPr>
      <t>　</t>
    </r>
    <r>
      <rPr>
        <b/>
        <sz val="14"/>
        <rFont val="Meiryo UI"/>
        <family val="3"/>
        <charset val="128"/>
        <scheme val="minor"/>
      </rPr>
      <t>事業収支報告書の２支出「小計①」の金額を入力</t>
    </r>
    <rPh sb="4" eb="6">
      <t>ジギョウ</t>
    </rPh>
    <rPh sb="6" eb="8">
      <t>シュウシ</t>
    </rPh>
    <rPh sb="8" eb="11">
      <t>ホウコクショ</t>
    </rPh>
    <rPh sb="13" eb="15">
      <t>シシュツ</t>
    </rPh>
    <rPh sb="16" eb="18">
      <t>ショウケイ</t>
    </rPh>
    <rPh sb="21" eb="23">
      <t>キンガク</t>
    </rPh>
    <rPh sb="24" eb="26">
      <t>ニュウリョク</t>
    </rPh>
    <phoneticPr fontId="1"/>
  </si>
  <si>
    <r>
      <t>・・・　①と③を比べて少ない金額 （千円未満切捨）</t>
    </r>
    <r>
      <rPr>
        <b/>
        <sz val="14"/>
        <color rgb="FFFF0000"/>
        <rFont val="Meiryo UI"/>
        <family val="3"/>
        <charset val="128"/>
        <scheme val="minor"/>
      </rPr>
      <t>★収支報告書の１収入に書く金額</t>
    </r>
    <rPh sb="8" eb="9">
      <t>クラ</t>
    </rPh>
    <rPh sb="11" eb="12">
      <t>スク</t>
    </rPh>
    <rPh sb="14" eb="16">
      <t>キンガク</t>
    </rPh>
    <rPh sb="18" eb="20">
      <t>センエン</t>
    </rPh>
    <rPh sb="20" eb="22">
      <t>ミマン</t>
    </rPh>
    <rPh sb="22" eb="24">
      <t>キリス</t>
    </rPh>
    <rPh sb="26" eb="28">
      <t>シュウシ</t>
    </rPh>
    <rPh sb="28" eb="31">
      <t>ホウコクショ</t>
    </rPh>
    <rPh sb="33" eb="35">
      <t>シュウニュウ</t>
    </rPh>
    <rPh sb="36" eb="37">
      <t>カ</t>
    </rPh>
    <rPh sb="38" eb="40">
      <t>キンガク</t>
    </rPh>
    <phoneticPr fontId="1"/>
  </si>
  <si>
    <r>
      <t>・・・　</t>
    </r>
    <r>
      <rPr>
        <b/>
        <sz val="14"/>
        <rFont val="Meiryo UI"/>
        <family val="3"/>
        <charset val="128"/>
        <scheme val="minor"/>
      </rPr>
      <t>事業収支報告書の２支出「小計②」の金額を入力</t>
    </r>
    <rPh sb="4" eb="6">
      <t>ジギョウ</t>
    </rPh>
    <rPh sb="6" eb="8">
      <t>シュウシ</t>
    </rPh>
    <rPh sb="8" eb="11">
      <t>ホウコクショ</t>
    </rPh>
    <rPh sb="13" eb="15">
      <t>シシュツ</t>
    </rPh>
    <rPh sb="16" eb="18">
      <t>ショウケイ</t>
    </rPh>
    <rPh sb="21" eb="23">
      <t>キンガク</t>
    </rPh>
    <rPh sb="24" eb="26">
      <t>ニュウリョク</t>
    </rPh>
    <phoneticPr fontId="1"/>
  </si>
  <si>
    <r>
      <t>・・・　</t>
    </r>
    <r>
      <rPr>
        <b/>
        <sz val="14"/>
        <rFont val="Meiryo UI"/>
        <family val="3"/>
        <charset val="128"/>
        <scheme val="minor"/>
      </rPr>
      <t>事業収支報告書の２支出「小計③」の金額を入力</t>
    </r>
    <rPh sb="4" eb="6">
      <t>ジギョウ</t>
    </rPh>
    <rPh sb="6" eb="8">
      <t>シュウシ</t>
    </rPh>
    <rPh sb="8" eb="11">
      <t>ホウコクショ</t>
    </rPh>
    <rPh sb="13" eb="15">
      <t>シシュツ</t>
    </rPh>
    <rPh sb="16" eb="18">
      <t>ショウケイ</t>
    </rPh>
    <rPh sb="21" eb="23">
      <t>キンガク</t>
    </rPh>
    <rPh sb="24" eb="26">
      <t>ニュウリョク</t>
    </rPh>
    <phoneticPr fontId="1"/>
  </si>
  <si>
    <r>
      <t>・・・　①と③を比べて少ない金額 （千円未満切捨）</t>
    </r>
    <r>
      <rPr>
        <b/>
        <sz val="14"/>
        <color rgb="FFFF0000"/>
        <rFont val="Meiryo UI"/>
        <family val="3"/>
        <charset val="128"/>
        <scheme val="minor"/>
      </rPr>
      <t>★収支報告書の１収入に書く金額</t>
    </r>
    <rPh sb="8" eb="9">
      <t>クラ</t>
    </rPh>
    <rPh sb="11" eb="12">
      <t>スク</t>
    </rPh>
    <rPh sb="14" eb="16">
      <t>キンガク</t>
    </rPh>
    <rPh sb="18" eb="20">
      <t>センエン</t>
    </rPh>
    <rPh sb="20" eb="22">
      <t>ミマン</t>
    </rPh>
    <rPh sb="22" eb="24">
      <t>キリス</t>
    </rPh>
    <rPh sb="26" eb="28">
      <t>シュウシ</t>
    </rPh>
    <rPh sb="28" eb="30">
      <t>ホウコク</t>
    </rPh>
    <rPh sb="30" eb="31">
      <t>ショ</t>
    </rPh>
    <rPh sb="33" eb="35">
      <t>シュウニュウ</t>
    </rPh>
    <rPh sb="36" eb="37">
      <t>カ</t>
    </rPh>
    <rPh sb="38" eb="40">
      <t>キンガク</t>
    </rPh>
    <phoneticPr fontId="1"/>
  </si>
  <si>
    <t>■ 補助金（確定額
）合計</t>
    <rPh sb="2" eb="4">
      <t>ホジョ</t>
    </rPh>
    <rPh sb="6" eb="8">
      <t>カクテイ</t>
    </rPh>
    <rPh sb="11" eb="13">
      <t>ゴウケイ</t>
    </rPh>
    <phoneticPr fontId="1"/>
  </si>
  <si>
    <t>フードパントリー受付表</t>
    <phoneticPr fontId="1"/>
  </si>
  <si>
    <t>活動名</t>
    <rPh sb="0" eb="3">
      <t>カツドウメイ</t>
    </rPh>
    <phoneticPr fontId="1"/>
  </si>
  <si>
    <t>受け取った人の名前</t>
    <rPh sb="0" eb="1">
      <t>ウ</t>
    </rPh>
    <rPh sb="2" eb="3">
      <t>ト</t>
    </rPh>
    <rPh sb="5" eb="6">
      <t>ヒト</t>
    </rPh>
    <rPh sb="7" eb="9">
      <t>ナマエ</t>
    </rPh>
    <phoneticPr fontId="1"/>
  </si>
  <si>
    <t>子どもの学年
○をつけてください。</t>
    <rPh sb="0" eb="1">
      <t>コ</t>
    </rPh>
    <rPh sb="4" eb="6">
      <t>ガクネン</t>
    </rPh>
    <phoneticPr fontId="1"/>
  </si>
  <si>
    <t>メモ欄</t>
    <rPh sb="2" eb="3">
      <t>ラン</t>
    </rPh>
    <phoneticPr fontId="1"/>
  </si>
  <si>
    <t>開催日</t>
    <rPh sb="0" eb="3">
      <t>カイサイビ</t>
    </rPh>
    <phoneticPr fontId="1"/>
  </si>
  <si>
    <t>未就学　・　小　・　中　・　高</t>
    <rPh sb="0" eb="3">
      <t>ミシュウガク</t>
    </rPh>
    <rPh sb="6" eb="7">
      <t>ショウ</t>
    </rPh>
    <rPh sb="10" eb="11">
      <t>チュウ</t>
    </rPh>
    <rPh sb="14" eb="15">
      <t>タカ</t>
    </rPh>
    <phoneticPr fontId="1"/>
  </si>
  <si>
    <t>様式第６－４号</t>
    <rPh sb="0" eb="2">
      <t>ヨウシキ</t>
    </rPh>
    <rPh sb="2" eb="3">
      <t>ダイ</t>
    </rPh>
    <rPh sb="6" eb="7">
      <t>ゴウ</t>
    </rPh>
    <phoneticPr fontId="1"/>
  </si>
  <si>
    <t>福岡市子どもの食と居場所づくり支援事業補助金に係る
消費税及び地方消費税に係る仕入控除税額報告書</t>
    <rPh sb="0" eb="3">
      <t>フクオカシ</t>
    </rPh>
    <rPh sb="3" eb="4">
      <t>コ</t>
    </rPh>
    <rPh sb="7" eb="8">
      <t>ショク</t>
    </rPh>
    <rPh sb="9" eb="12">
      <t>イバショ</t>
    </rPh>
    <rPh sb="15" eb="17">
      <t>シエン</t>
    </rPh>
    <rPh sb="17" eb="19">
      <t>ジギョウ</t>
    </rPh>
    <rPh sb="19" eb="22">
      <t>ホジョキン</t>
    </rPh>
    <rPh sb="23" eb="24">
      <t>カカ</t>
    </rPh>
    <rPh sb="26" eb="29">
      <t>ショウヒゼイ</t>
    </rPh>
    <rPh sb="29" eb="30">
      <t>オヨ</t>
    </rPh>
    <rPh sb="31" eb="33">
      <t>チホウ</t>
    </rPh>
    <rPh sb="33" eb="36">
      <t>ショウヒゼイ</t>
    </rPh>
    <rPh sb="37" eb="38">
      <t>カカ</t>
    </rPh>
    <rPh sb="39" eb="41">
      <t>シイレ</t>
    </rPh>
    <rPh sb="41" eb="43">
      <t>コウジョ</t>
    </rPh>
    <rPh sb="43" eb="45">
      <t>ゼイガク</t>
    </rPh>
    <rPh sb="45" eb="48">
      <t>ホウコクショ</t>
    </rPh>
    <phoneticPr fontId="1"/>
  </si>
  <si>
    <t>　補助金の額の確定額</t>
    <phoneticPr fontId="1"/>
  </si>
  <si>
    <t>金</t>
    <rPh sb="0" eb="1">
      <t>キン</t>
    </rPh>
    <phoneticPr fontId="1"/>
  </si>
  <si>
    <t>　消費税及び地方消費税の申告により確定した消費税及び地方消費税に係る仕入控除</t>
    <rPh sb="1" eb="4">
      <t>ショウヒゼイ</t>
    </rPh>
    <rPh sb="4" eb="5">
      <t>オヨ</t>
    </rPh>
    <rPh sb="6" eb="8">
      <t>チホウ</t>
    </rPh>
    <rPh sb="8" eb="11">
      <t>ショウヒゼイ</t>
    </rPh>
    <rPh sb="12" eb="14">
      <t>シンコク</t>
    </rPh>
    <rPh sb="17" eb="19">
      <t>カクテイ</t>
    </rPh>
    <rPh sb="21" eb="24">
      <t>ショウヒゼイ</t>
    </rPh>
    <rPh sb="24" eb="25">
      <t>オヨ</t>
    </rPh>
    <rPh sb="26" eb="28">
      <t>チホウ</t>
    </rPh>
    <rPh sb="28" eb="31">
      <t>ショウヒゼイ</t>
    </rPh>
    <rPh sb="32" eb="33">
      <t>カカ</t>
    </rPh>
    <rPh sb="34" eb="36">
      <t>シイレ</t>
    </rPh>
    <rPh sb="36" eb="38">
      <t>コウジョ</t>
    </rPh>
    <phoneticPr fontId="1"/>
  </si>
  <si>
    <t>税額</t>
    <rPh sb="0" eb="2">
      <t>ゼイガク</t>
    </rPh>
    <phoneticPr fontId="1"/>
  </si>
  <si>
    <t>　添付書類</t>
    <rPh sb="1" eb="5">
      <t>テンプショルイ</t>
    </rPh>
    <phoneticPr fontId="1"/>
  </si>
  <si>
    <t>※留意事項</t>
    <phoneticPr fontId="1"/>
  </si>
  <si>
    <t>次のような消費税法の課税事業者は、複数の確定申告が必要になります。</t>
    <phoneticPr fontId="1"/>
  </si>
  <si>
    <t>会計士等に確認のうえ回答してください。</t>
    <phoneticPr fontId="1"/>
  </si>
  <si>
    <t>事業を翌年度に繰越した場合</t>
  </si>
  <si>
    <t>事業者の課税期間が４月～３月ではない場合</t>
  </si>
  <si>
    <t>（1）</t>
    <phoneticPr fontId="1"/>
  </si>
  <si>
    <t>（2）</t>
    <phoneticPr fontId="1"/>
  </si>
  <si>
    <t>約</t>
    <rPh sb="0" eb="1">
      <t>ヤク</t>
    </rPh>
    <phoneticPr fontId="1"/>
  </si>
  <si>
    <t>人</t>
    <rPh sb="0" eb="1">
      <t>ニン</t>
    </rPh>
    <phoneticPr fontId="1"/>
  </si>
  <si>
    <t>事業成果報告書(項目１～７)（様式第6-2号）</t>
    <rPh sb="8" eb="10">
      <t>コウモク</t>
    </rPh>
    <phoneticPr fontId="1"/>
  </si>
  <si>
    <t>事業成果報告書(項目8)（様式第6-2号）</t>
    <rPh sb="0" eb="2">
      <t>ジギョウ</t>
    </rPh>
    <rPh sb="2" eb="4">
      <t>セイカ</t>
    </rPh>
    <rPh sb="4" eb="7">
      <t>ホウコクショ</t>
    </rPh>
    <rPh sb="8" eb="10">
      <t>コウモク</t>
    </rPh>
    <rPh sb="13" eb="15">
      <t>ヨウシキ</t>
    </rPh>
    <rPh sb="15" eb="16">
      <t>ダイ</t>
    </rPh>
    <rPh sb="19" eb="20">
      <t>ゴウ</t>
    </rPh>
    <phoneticPr fontId="1"/>
  </si>
  <si>
    <t>出納簿</t>
    <rPh sb="0" eb="3">
      <t>スイトウボ</t>
    </rPh>
    <phoneticPr fontId="1"/>
  </si>
  <si>
    <t>領収書　※原本提出。審査後に返却します。</t>
    <rPh sb="0" eb="3">
      <t>リョウシュウショ</t>
    </rPh>
    <phoneticPr fontId="1"/>
  </si>
  <si>
    <t>活動内容が分かるもの(チラシやポスターなど)</t>
    <rPh sb="5" eb="6">
      <t>ワ</t>
    </rPh>
    <phoneticPr fontId="1"/>
  </si>
  <si>
    <t>確定額の計算シート</t>
    <rPh sb="0" eb="2">
      <t>カクテイ</t>
    </rPh>
    <rPh sb="2" eb="3">
      <t>ガク</t>
    </rPh>
    <rPh sb="4" eb="6">
      <t>ケイサン</t>
    </rPh>
    <phoneticPr fontId="1"/>
  </si>
  <si>
    <t>フードパントリー受付表</t>
    <rPh sb="8" eb="10">
      <t>ウケツケ</t>
    </rPh>
    <rPh sb="10" eb="11">
      <t>ヒョウ</t>
    </rPh>
    <phoneticPr fontId="1"/>
  </si>
  <si>
    <t>長期休業</t>
    <rPh sb="0" eb="2">
      <t>チョウキ</t>
    </rPh>
    <rPh sb="2" eb="4">
      <t>キュウギョウ</t>
    </rPh>
    <phoneticPr fontId="1"/>
  </si>
  <si>
    <r>
      <t>経費按分</t>
    </r>
    <r>
      <rPr>
        <b/>
        <sz val="14"/>
        <color theme="1"/>
        <rFont val="BIZ UDPゴシック"/>
        <family val="3"/>
        <charset val="128"/>
      </rPr>
      <t xml:space="preserve">
</t>
    </r>
    <r>
      <rPr>
        <b/>
        <sz val="16"/>
        <color theme="1"/>
        <rFont val="BIZ UDPゴシック"/>
        <family val="3"/>
        <charset val="128"/>
      </rPr>
      <t>（年間経費⑥　×　加算対象回数④／年間の実施回数）</t>
    </r>
    <rPh sb="0" eb="2">
      <t>ケイヒ</t>
    </rPh>
    <rPh sb="2" eb="4">
      <t>アンブン</t>
    </rPh>
    <rPh sb="6" eb="8">
      <t>ネンカン</t>
    </rPh>
    <rPh sb="8" eb="10">
      <t>ケイヒ</t>
    </rPh>
    <rPh sb="14" eb="16">
      <t>カサン</t>
    </rPh>
    <rPh sb="16" eb="18">
      <t>タイショウ</t>
    </rPh>
    <rPh sb="18" eb="20">
      <t>カイスウ</t>
    </rPh>
    <rPh sb="22" eb="24">
      <t>ネンカン</t>
    </rPh>
    <rPh sb="25" eb="27">
      <t>ジッシ</t>
    </rPh>
    <rPh sb="27" eb="29">
      <t>カイスウ</t>
    </rPh>
    <phoneticPr fontId="1"/>
  </si>
  <si>
    <t>エ　事業の活動状況を証する書類、写真等</t>
    <phoneticPr fontId="1"/>
  </si>
  <si>
    <t>ウ　長期休業中開催加算報告書</t>
    <phoneticPr fontId="1"/>
  </si>
  <si>
    <t>４月・７月・８月・12月・１月・３月の開催回数</t>
    <rPh sb="19" eb="21">
      <t>カイサイ</t>
    </rPh>
    <rPh sb="21" eb="23">
      <t>カイスウ</t>
    </rPh>
    <phoneticPr fontId="1"/>
  </si>
  <si>
    <t>加算除外日
※加算対象外となる4日分の開催日を記入</t>
    <rPh sb="0" eb="2">
      <t>カサン</t>
    </rPh>
    <rPh sb="2" eb="4">
      <t>ジョガイ</t>
    </rPh>
    <rPh sb="4" eb="5">
      <t>ビ</t>
    </rPh>
    <rPh sb="16" eb="17">
      <t>ニチ</t>
    </rPh>
    <rPh sb="17" eb="18">
      <t>ブン</t>
    </rPh>
    <rPh sb="19" eb="22">
      <t>カイサイビ</t>
    </rPh>
    <rPh sb="23" eb="25">
      <t>キニュウ</t>
    </rPh>
    <phoneticPr fontId="1"/>
  </si>
  <si>
    <t>加算対象日
　①―②　※このうち、長期休業中以外の開催日は
　　　　　　　　加算対象外のため含まない</t>
    <rPh sb="0" eb="2">
      <t>カサン</t>
    </rPh>
    <rPh sb="2" eb="4">
      <t>タイショウ</t>
    </rPh>
    <rPh sb="4" eb="5">
      <t>ビ</t>
    </rPh>
    <rPh sb="17" eb="19">
      <t>チョウキ</t>
    </rPh>
    <rPh sb="19" eb="21">
      <t>キュウギョウ</t>
    </rPh>
    <rPh sb="21" eb="22">
      <t>チュウ</t>
    </rPh>
    <rPh sb="22" eb="24">
      <t>イガイ</t>
    </rPh>
    <rPh sb="25" eb="27">
      <t>カイサイ</t>
    </rPh>
    <rPh sb="27" eb="28">
      <t>ビ</t>
    </rPh>
    <rPh sb="38" eb="40">
      <t>カサン</t>
    </rPh>
    <rPh sb="40" eb="42">
      <t>タイガイ</t>
    </rPh>
    <rPh sb="46" eb="47">
      <t>フク</t>
    </rPh>
    <phoneticPr fontId="1"/>
  </si>
  <si>
    <t>※表中の「※」は長期休業中の開催日</t>
    <rPh sb="1" eb="3">
      <t>ヒョウチュウ</t>
    </rPh>
    <phoneticPr fontId="1"/>
  </si>
  <si>
    <t>必要書類</t>
    <rPh sb="0" eb="2">
      <t>ヒツヨウ</t>
    </rPh>
    <rPh sb="2" eb="4">
      <t>ショルイ</t>
    </rPh>
    <phoneticPr fontId="1"/>
  </si>
  <si>
    <t>ﾌｰﾄﾞﾊﾟﾝﾄﾘｰ実施団体のみ必要</t>
    <rPh sb="10" eb="12">
      <t>ジッシ</t>
    </rPh>
    <rPh sb="12" eb="14">
      <t>ダンタイ</t>
    </rPh>
    <rPh sb="16" eb="18">
      <t>ヒツヨウ</t>
    </rPh>
    <phoneticPr fontId="1"/>
  </si>
  <si>
    <t>様式第６－５号</t>
    <rPh sb="0" eb="2">
      <t>ヨウシキ</t>
    </rPh>
    <rPh sb="2" eb="3">
      <t>ダイ</t>
    </rPh>
    <rPh sb="6" eb="7">
      <t>ゴウ</t>
    </rPh>
    <phoneticPr fontId="1"/>
  </si>
  <si>
    <t>長期休業中開催加算報告書（様式第6-5号）</t>
    <rPh sb="0" eb="2">
      <t>チョウキ</t>
    </rPh>
    <rPh sb="2" eb="4">
      <t>キュウギョウ</t>
    </rPh>
    <rPh sb="4" eb="5">
      <t>チュウ</t>
    </rPh>
    <rPh sb="5" eb="7">
      <t>カイサイ</t>
    </rPh>
    <rPh sb="7" eb="9">
      <t>カサン</t>
    </rPh>
    <rPh sb="9" eb="11">
      <t>ホウコク</t>
    </rPh>
    <rPh sb="11" eb="12">
      <t>ショ</t>
    </rPh>
    <phoneticPr fontId="1"/>
  </si>
  <si>
    <t>福岡市子どもの食と居場所づくり支援事業補助金　長期休業中開催加算報告書</t>
    <rPh sb="23" eb="25">
      <t>チョウキ</t>
    </rPh>
    <rPh sb="25" eb="28">
      <t>キュウギョウチュウ</t>
    </rPh>
    <rPh sb="28" eb="30">
      <t>カイサイ</t>
    </rPh>
    <rPh sb="30" eb="32">
      <t>カサン</t>
    </rPh>
    <rPh sb="32" eb="35">
      <t>ホウコクショ</t>
    </rPh>
    <phoneticPr fontId="1"/>
  </si>
  <si>
    <t>学習支援</t>
    <rPh sb="0" eb="2">
      <t>ガクシュウ</t>
    </rPh>
    <rPh sb="2" eb="4">
      <t>シエン</t>
    </rPh>
    <phoneticPr fontId="1"/>
  </si>
  <si>
    <t>重複チェック</t>
    <rPh sb="0" eb="2">
      <t>チョウフク</t>
    </rPh>
    <phoneticPr fontId="1"/>
  </si>
  <si>
    <t>開始時刻</t>
    <rPh sb="0" eb="2">
      <t>カイシ</t>
    </rPh>
    <rPh sb="2" eb="4">
      <t>ジコク</t>
    </rPh>
    <phoneticPr fontId="1"/>
  </si>
  <si>
    <t>終了時刻</t>
    <rPh sb="0" eb="4">
      <t>シュウリョウジコク</t>
    </rPh>
    <phoneticPr fontId="1"/>
  </si>
  <si>
    <t>参加人数_子ども</t>
    <rPh sb="0" eb="4">
      <t>サンカニンズウ</t>
    </rPh>
    <rPh sb="5" eb="6">
      <t>コ</t>
    </rPh>
    <phoneticPr fontId="1"/>
  </si>
  <si>
    <t>参加人数_計</t>
    <rPh sb="0" eb="4">
      <t>サンカニンズウコ2オトナ2</t>
    </rPh>
    <rPh sb="5" eb="6">
      <t>ケイ</t>
    </rPh>
    <phoneticPr fontId="1"/>
  </si>
  <si>
    <t>開催時間</t>
    <rPh sb="0" eb="4">
      <t>カイサイジカン</t>
    </rPh>
    <phoneticPr fontId="1"/>
  </si>
  <si>
    <t>活動内容_学習支援</t>
    <rPh sb="0" eb="4">
      <t>カツドウナイヨウ2</t>
    </rPh>
    <rPh sb="5" eb="9">
      <t>ガクシュウシエン</t>
    </rPh>
    <phoneticPr fontId="1"/>
  </si>
  <si>
    <t>長期休業日</t>
    <rPh sb="0" eb="4">
      <t>チョウキキュウギョウ</t>
    </rPh>
    <rPh sb="4" eb="5">
      <t>ビ</t>
    </rPh>
    <phoneticPr fontId="1"/>
  </si>
  <si>
    <t>長期休業種類</t>
    <rPh sb="0" eb="4">
      <t>チョウキキュウギョウ</t>
    </rPh>
    <rPh sb="4" eb="6">
      <t>シュルイ</t>
    </rPh>
    <phoneticPr fontId="1"/>
  </si>
  <si>
    <t>月</t>
  </si>
  <si>
    <t>インデックス</t>
  </si>
  <si>
    <t>月連番</t>
  </si>
  <si>
    <t>日付</t>
  </si>
  <si>
    <t>対象日</t>
    <rPh sb="0" eb="3">
      <t>タイショウビ</t>
    </rPh>
    <phoneticPr fontId="1"/>
  </si>
  <si>
    <t>回数</t>
    <rPh sb="0" eb="2">
      <t>カイスウ</t>
    </rPh>
    <phoneticPr fontId="1"/>
  </si>
  <si>
    <t>加算対象除外日</t>
    <rPh sb="0" eb="7">
      <t>カサンタイショウジョガイビ</t>
    </rPh>
    <phoneticPr fontId="1"/>
  </si>
  <si>
    <t>加算対象日</t>
    <rPh sb="0" eb="5">
      <t>カサンタイショウビ</t>
    </rPh>
    <phoneticPr fontId="1"/>
  </si>
  <si>
    <t>対象日</t>
  </si>
  <si>
    <t>カウント</t>
  </si>
  <si>
    <t>加算除外日</t>
  </si>
  <si>
    <t>加算対象日</t>
  </si>
  <si>
    <t>開始時刻2</t>
    <rPh sb="0" eb="2">
      <t>カイシジコク2</t>
    </rPh>
    <phoneticPr fontId="1"/>
  </si>
  <si>
    <t>開催時間2</t>
    <rPh sb="0" eb="5">
      <t>カイサイジカン2</t>
    </rPh>
    <phoneticPr fontId="1"/>
  </si>
  <si>
    <t>終了時刻2</t>
    <rPh sb="0" eb="2">
      <t>シュウリョウ</t>
    </rPh>
    <rPh sb="2" eb="4">
      <t>ジコク</t>
    </rPh>
    <phoneticPr fontId="1"/>
  </si>
  <si>
    <t>参加人数_大人</t>
    <rPh sb="0" eb="4">
      <t>サンカニンズウ</t>
    </rPh>
    <rPh sb="5" eb="7">
      <t>オトナ</t>
    </rPh>
    <phoneticPr fontId="1"/>
  </si>
  <si>
    <t>開催日</t>
    <rPh sb="0" eb="2">
      <t>カイサイ</t>
    </rPh>
    <phoneticPr fontId="1"/>
  </si>
  <si>
    <t>長期休業</t>
  </si>
  <si>
    <t>２．学習支援経費_実績</t>
    <rPh sb="2" eb="4">
      <t>ガクシュウ</t>
    </rPh>
    <rPh sb="4" eb="6">
      <t>シエン</t>
    </rPh>
    <rPh sb="6" eb="8">
      <t>ケイヒ</t>
    </rPh>
    <rPh sb="9" eb="11">
      <t>ジッセキ</t>
    </rPh>
    <phoneticPr fontId="1"/>
  </si>
  <si>
    <t>１．事業実施経費_実績</t>
    <rPh sb="9" eb="11">
      <t>ジッセキ</t>
    </rPh>
    <phoneticPr fontId="1"/>
  </si>
  <si>
    <t>①から順番に各シートの入力をお願いします（一部入力不要のシートあり）。</t>
    <rPh sb="3" eb="5">
      <t>ジュンバン</t>
    </rPh>
    <rPh sb="6" eb="7">
      <t>カク</t>
    </rPh>
    <rPh sb="11" eb="13">
      <t>ニュウリョク</t>
    </rPh>
    <rPh sb="15" eb="16">
      <t>ネガ</t>
    </rPh>
    <rPh sb="21" eb="23">
      <t>イチブ</t>
    </rPh>
    <rPh sb="23" eb="25">
      <t>ニュウリョク</t>
    </rPh>
    <rPh sb="25" eb="27">
      <t>フヨウ</t>
    </rPh>
    <phoneticPr fontId="1"/>
  </si>
  <si>
    <t>■　【重要】入力ルール</t>
    <rPh sb="3" eb="5">
      <t>ジュウヨウ</t>
    </rPh>
    <rPh sb="6" eb="8">
      <t>ニュウリョク</t>
    </rPh>
    <phoneticPr fontId="1"/>
  </si>
  <si>
    <r>
      <rPr>
        <b/>
        <sz val="12"/>
        <color rgb="FFFF0000"/>
        <rFont val="BIZ UDPゴシック"/>
        <family val="3"/>
        <charset val="128"/>
      </rPr>
      <t>　　</t>
    </r>
    <r>
      <rPr>
        <b/>
        <u/>
        <sz val="12"/>
        <color rgb="FFFF0000"/>
        <rFont val="BIZ UDPゴシック"/>
        <family val="3"/>
        <charset val="128"/>
      </rPr>
      <t xml:space="preserve">自動反映する関数が設定されています。
</t>
    </r>
    <r>
      <rPr>
        <b/>
        <sz val="12"/>
        <color rgb="FFFF0000"/>
        <rFont val="BIZ UDPゴシック"/>
        <family val="3"/>
        <charset val="128"/>
      </rPr>
      <t>　　</t>
    </r>
    <r>
      <rPr>
        <b/>
        <u/>
        <sz val="12"/>
        <color rgb="FFFF0000"/>
        <rFont val="BIZ UDPゴシック"/>
        <family val="3"/>
        <charset val="128"/>
      </rPr>
      <t>ベージュ色のセル以外には入力・編集を行わないようお願いいたします。</t>
    </r>
    <phoneticPr fontId="1"/>
  </si>
  <si>
    <t>福岡市子どもの食と居場所づくり支援事業　実績報告書類作成ガイド</t>
    <rPh sb="0" eb="3">
      <t>フクオカシ</t>
    </rPh>
    <rPh sb="20" eb="22">
      <t>ジッセキ</t>
    </rPh>
    <rPh sb="22" eb="24">
      <t>ホウコク</t>
    </rPh>
    <phoneticPr fontId="1"/>
  </si>
  <si>
    <t>■　長期休業中開催加算報告書について</t>
    <rPh sb="11" eb="13">
      <t>ホウコク</t>
    </rPh>
    <phoneticPr fontId="1"/>
  </si>
  <si>
    <t>　長期休業中開催加算報告書（様式第6-5号）は、
　他の書類の入力内容に基づき自動で反映される仕組み になっています。
　加算の対象となるかどうかは、以下の表に自動表示されます。</t>
    <rPh sb="10" eb="12">
      <t>ホウコク</t>
    </rPh>
    <rPh sb="74" eb="76">
      <t>イカ</t>
    </rPh>
    <rPh sb="78" eb="79">
      <t>ヒョウ</t>
    </rPh>
    <phoneticPr fontId="1"/>
  </si>
  <si>
    <t>事業実績報告書（様式第6-1号）</t>
  </si>
  <si>
    <t>事業収支報告書（様式第6-3号）</t>
  </si>
  <si>
    <t>補助金に係る仕入控除税額チェック表及び必要書類</t>
  </si>
  <si>
    <r>
      <t>令和</t>
    </r>
    <r>
      <rPr>
        <b/>
        <u/>
        <sz val="18"/>
        <rFont val="Meiryo UI"/>
        <family val="3"/>
        <charset val="128"/>
        <scheme val="minor"/>
      </rPr>
      <t>　８　</t>
    </r>
    <r>
      <rPr>
        <b/>
        <sz val="18"/>
        <rFont val="Meiryo UI"/>
        <family val="3"/>
        <charset val="128"/>
        <scheme val="minor"/>
      </rPr>
      <t>年度　子どもの食と居場所づくり支援事業補助金　【確定額の計算シート】</t>
    </r>
    <rPh sb="0" eb="2">
      <t>レイワ</t>
    </rPh>
    <rPh sb="5" eb="7">
      <t>ネンド</t>
    </rPh>
    <rPh sb="8" eb="9">
      <t>コ</t>
    </rPh>
    <rPh sb="12" eb="13">
      <t>ショク</t>
    </rPh>
    <rPh sb="14" eb="17">
      <t>イバショ</t>
    </rPh>
    <rPh sb="20" eb="22">
      <t>シエン</t>
    </rPh>
    <rPh sb="22" eb="24">
      <t>ジギョウ</t>
    </rPh>
    <rPh sb="24" eb="27">
      <t>ホジョキン</t>
    </rPh>
    <rPh sb="29" eb="31">
      <t>カクテイ</t>
    </rPh>
    <rPh sb="33" eb="35">
      <t>ケイサン</t>
    </rPh>
    <phoneticPr fontId="1"/>
  </si>
  <si>
    <t>団体名：</t>
    <rPh sb="0" eb="3">
      <t>ダンタイメイ</t>
    </rPh>
    <phoneticPr fontId="1"/>
  </si>
  <si>
    <r>
      <t xml:space="preserve">補助金に係る消費税及び地方消費税に係る仕入控除税額報告書（様式6-4号）
</t>
    </r>
    <r>
      <rPr>
        <sz val="10"/>
        <color rgb="FFFF0000"/>
        <rFont val="BIZ UDPゴシック"/>
        <family val="3"/>
        <charset val="128"/>
      </rPr>
      <t>　　⑨で№2～6に該当する場合
　　→⑩の入力と、⑨に記載されている書類の提出が必要です。
　　⑨で№6に該当する場合
　　→「補助金にかかる消費税及び地方消費税仕入控除税額積算
　　　内訳報告書」はこのファイルには含まれていません。
　　　別に用意している様式をご提出ください。</t>
    </r>
    <rPh sb="0" eb="3">
      <t>ホジョキン</t>
    </rPh>
    <rPh sb="4" eb="5">
      <t>カカ</t>
    </rPh>
    <rPh sb="29" eb="31">
      <t>ヨウシキ</t>
    </rPh>
    <rPh sb="34" eb="35">
      <t>ゴウ</t>
    </rPh>
    <rPh sb="51" eb="53">
      <t>バアイ</t>
    </rPh>
    <rPh sb="59" eb="61">
      <t>ニュウリョク</t>
    </rPh>
    <rPh sb="65" eb="67">
      <t>キサイ</t>
    </rPh>
    <rPh sb="72" eb="74">
      <t>ショルイ</t>
    </rPh>
    <rPh sb="75" eb="77">
      <t>テイシュツ</t>
    </rPh>
    <rPh sb="78" eb="80">
      <t>ヒツヨウ</t>
    </rPh>
    <rPh sb="92" eb="94">
      <t>ガイトウ</t>
    </rPh>
    <rPh sb="96" eb="98">
      <t>バアイ</t>
    </rPh>
    <rPh sb="103" eb="106">
      <t>ホジョキン</t>
    </rPh>
    <rPh sb="110" eb="114">
      <t>ショウヒゼイオヨ</t>
    </rPh>
    <rPh sb="115" eb="120">
      <t>チホウショウヒゼイ</t>
    </rPh>
    <rPh sb="120" eb="122">
      <t>シイ</t>
    </rPh>
    <rPh sb="122" eb="124">
      <t>コウジョ</t>
    </rPh>
    <rPh sb="124" eb="126">
      <t>ゼイガク</t>
    </rPh>
    <rPh sb="126" eb="128">
      <t>セキサン</t>
    </rPh>
    <rPh sb="132" eb="134">
      <t>ウチワケ</t>
    </rPh>
    <phoneticPr fontId="1"/>
  </si>
  <si>
    <t>必要
※⑨の№1に該当する場合は入力不要</t>
    <rPh sb="0" eb="2">
      <t>ヒツヨウ</t>
    </rPh>
    <rPh sb="9" eb="11">
      <t>ガイトウ</t>
    </rPh>
    <rPh sb="13" eb="15">
      <t>バアイ</t>
    </rPh>
    <rPh sb="16" eb="18">
      <t>ニュウリョク</t>
    </rPh>
    <rPh sb="18" eb="20">
      <t>フヨウ</t>
    </rPh>
    <phoneticPr fontId="1"/>
  </si>
  <si>
    <t>※該当なしの場合「（4）長期休業中開催加算申請書」の文字が自動的に取消線で消えます。</t>
    <rPh sb="29" eb="31">
      <t>ジドウ</t>
    </rPh>
    <rPh sb="31" eb="32">
      <t>テキ</t>
    </rPh>
    <phoneticPr fontId="1"/>
  </si>
  <si>
    <t>↓長期加算フラグ（自動判定）</t>
    <rPh sb="1" eb="3">
      <t>チョウキ</t>
    </rPh>
    <rPh sb="3" eb="5">
      <t>カサン</t>
    </rPh>
    <rPh sb="9" eb="11">
      <t>ジドウ</t>
    </rPh>
    <rPh sb="11" eb="13">
      <t>ハンテイ</t>
    </rPh>
    <phoneticPr fontId="1"/>
  </si>
  <si>
    <t>合計</t>
    <rPh sb="0" eb="2">
      <t>ゴウケイ</t>
    </rPh>
    <phoneticPr fontId="1"/>
  </si>
  <si>
    <t>3ｈ以上</t>
    <rPh sb="2" eb="4">
      <t>イジョウ</t>
    </rPh>
    <phoneticPr fontId="1"/>
  </si>
  <si>
    <t>参加人数_大人</t>
    <phoneticPr fontId="1"/>
  </si>
  <si>
    <t>参加人数_子ども</t>
    <rPh sb="5" eb="6">
      <t>コ</t>
    </rPh>
    <phoneticPr fontId="1"/>
  </si>
  <si>
    <t>年間合計</t>
    <rPh sb="0" eb="2">
      <t>ネンカン</t>
    </rPh>
    <rPh sb="2" eb="4">
      <t>ゴウケイ</t>
    </rPh>
    <phoneticPr fontId="1"/>
  </si>
  <si>
    <t>事業実施</t>
    <rPh sb="0" eb="2">
      <t>ジギョウ</t>
    </rPh>
    <rPh sb="2" eb="4">
      <t>ジッシ</t>
    </rPh>
    <phoneticPr fontId="1"/>
  </si>
  <si>
    <t>年間合計
回数</t>
    <rPh sb="0" eb="2">
      <t>ネンカン</t>
    </rPh>
    <rPh sb="2" eb="4">
      <t>ゴウケイ</t>
    </rPh>
    <rPh sb="5" eb="7">
      <t>カイスウ</t>
    </rPh>
    <phoneticPr fontId="1"/>
  </si>
  <si>
    <t>活動内容_事業実施</t>
    <rPh sb="0" eb="4">
      <t>カツドウナイヨウ</t>
    </rPh>
    <rPh sb="5" eb="7">
      <t>ジギョウ</t>
    </rPh>
    <rPh sb="7" eb="9">
      <t>ジッシ</t>
    </rPh>
    <phoneticPr fontId="1"/>
  </si>
  <si>
    <t>様式第８号</t>
    <rPh sb="0" eb="2">
      <t>ヨウシキ</t>
    </rPh>
    <rPh sb="2" eb="3">
      <t>ダイ</t>
    </rPh>
    <rPh sb="4" eb="5">
      <t>ゴウ</t>
    </rPh>
    <phoneticPr fontId="1"/>
  </si>
  <si>
    <t>福岡市子どもの食と居場所づくり支援事業補助金確定通知書</t>
    <rPh sb="0" eb="3">
      <t>フクオカシ</t>
    </rPh>
    <rPh sb="3" eb="4">
      <t>コ</t>
    </rPh>
    <rPh sb="7" eb="8">
      <t>ショク</t>
    </rPh>
    <rPh sb="9" eb="12">
      <t>イバショ</t>
    </rPh>
    <rPh sb="15" eb="17">
      <t>シエン</t>
    </rPh>
    <rPh sb="17" eb="19">
      <t>ジギョウ</t>
    </rPh>
    <rPh sb="19" eb="22">
      <t>ホジョキン</t>
    </rPh>
    <rPh sb="22" eb="24">
      <t>カクテイ</t>
    </rPh>
    <rPh sb="24" eb="27">
      <t>ツウチショ</t>
    </rPh>
    <phoneticPr fontId="1"/>
  </si>
  <si>
    <t>号</t>
    <rPh sb="0" eb="1">
      <t>ゴウ</t>
    </rPh>
    <phoneticPr fontId="1"/>
  </si>
  <si>
    <t>こ見第</t>
    <rPh sb="1" eb="2">
      <t>ミ</t>
    </rPh>
    <rPh sb="2" eb="3">
      <t>ダイ</t>
    </rPh>
    <phoneticPr fontId="1"/>
  </si>
  <si>
    <t>　令和９年３月31日付福岡市子どもの食と居場所づくり支援事業実績報告書により、令和８年度福岡市子どもの食と居場所づくり支援事業補助金の額を下記のとおり確定したので、　福岡市子どもの食と居場所づくり支援事業補助金交付要綱第16条第１項の規定に基づき通知します。</t>
    <phoneticPr fontId="1"/>
  </si>
  <si>
    <t>　補助確定額</t>
    <rPh sb="1" eb="3">
      <t>ホジョ</t>
    </rPh>
    <rPh sb="3" eb="5">
      <t>カクテイ</t>
    </rPh>
    <rPh sb="5" eb="6">
      <t>ガク</t>
    </rPh>
    <phoneticPr fontId="1"/>
  </si>
  <si>
    <t>福岡市補助金交付規則の規定を遵守すること。</t>
    <phoneticPr fontId="1"/>
  </si>
  <si>
    <t>　令和　　年　　月　　日付こ見第　　　号により補助金の交付決定を受けました事業の実績について、下記のとおり報告します。</t>
    <phoneticPr fontId="1"/>
  </si>
  <si>
    <r>
      <t xml:space="preserve">事業名称
</t>
    </r>
    <r>
      <rPr>
        <sz val="9"/>
        <rFont val="BIZ UDP明朝 Medium"/>
        <family val="1"/>
        <charset val="128"/>
      </rPr>
      <t>※広報物等で使用する子ども食堂の
　名称を記入</t>
    </r>
    <rPh sb="0" eb="2">
      <t>ジギョウ</t>
    </rPh>
    <rPh sb="2" eb="4">
      <t>メイショウ</t>
    </rPh>
    <phoneticPr fontId="1"/>
  </si>
  <si>
    <r>
      <t>施設住所</t>
    </r>
    <r>
      <rPr>
        <sz val="11"/>
        <rFont val="BIZ UDP明朝 Medium"/>
        <family val="1"/>
        <charset val="128"/>
      </rPr>
      <t>（開催場所）</t>
    </r>
    <rPh sb="0" eb="2">
      <t>シセツ</t>
    </rPh>
    <rPh sb="2" eb="4">
      <t>ジュウショ</t>
    </rPh>
    <rPh sb="5" eb="9">
      <t>カイサイバショ</t>
    </rPh>
    <phoneticPr fontId="1"/>
  </si>
  <si>
    <r>
      <t>開催日</t>
    </r>
    <r>
      <rPr>
        <sz val="11"/>
        <rFont val="BIZ UDP明朝 Medium"/>
        <family val="1"/>
        <charset val="128"/>
      </rPr>
      <t>（曜日）</t>
    </r>
    <r>
      <rPr>
        <b/>
        <sz val="11"/>
        <rFont val="BIZ UDP明朝 Medium"/>
        <family val="1"/>
        <charset val="128"/>
      </rPr>
      <t>・時間帯</t>
    </r>
    <phoneticPr fontId="1"/>
  </si>
  <si>
    <r>
      <t>開催頻度</t>
    </r>
    <r>
      <rPr>
        <sz val="11"/>
        <rFont val="BIZ UDP明朝 Medium"/>
        <family val="1"/>
        <charset val="128"/>
      </rPr>
      <t>（月あたり）</t>
    </r>
    <rPh sb="2" eb="4">
      <t>ヒンド</t>
    </rPh>
    <rPh sb="5" eb="6">
      <t>ツキ</t>
    </rPh>
    <phoneticPr fontId="1"/>
  </si>
  <si>
    <r>
      <t>学習支援の頻度</t>
    </r>
    <r>
      <rPr>
        <sz val="11"/>
        <rFont val="BIZ UDP明朝 Medium"/>
        <family val="1"/>
        <charset val="128"/>
      </rPr>
      <t>（月あたり）</t>
    </r>
    <rPh sb="0" eb="2">
      <t>ガクシュウ</t>
    </rPh>
    <rPh sb="2" eb="4">
      <t>シエン</t>
    </rPh>
    <rPh sb="5" eb="7">
      <t>ヒンド</t>
    </rPh>
    <rPh sb="8" eb="9">
      <t>ツキ</t>
    </rPh>
    <phoneticPr fontId="1"/>
  </si>
  <si>
    <r>
      <t>年間の開催回数、
参加人数</t>
    </r>
    <r>
      <rPr>
        <sz val="11"/>
        <rFont val="BIZ UDP明朝 Medium"/>
        <family val="1"/>
        <charset val="128"/>
      </rPr>
      <t>（合計）</t>
    </r>
    <rPh sb="0" eb="2">
      <t>ネンカン</t>
    </rPh>
    <rPh sb="3" eb="5">
      <t>カイサイ</t>
    </rPh>
    <rPh sb="5" eb="7">
      <t>カイスウ</t>
    </rPh>
    <rPh sb="9" eb="11">
      <t>サンカ</t>
    </rPh>
    <rPh sb="11" eb="13">
      <t>ニンズウ</t>
    </rPh>
    <rPh sb="14" eb="16">
      <t>ゴウケイ</t>
    </rPh>
    <phoneticPr fontId="1"/>
  </si>
  <si>
    <r>
      <t xml:space="preserve">平均参加人数
</t>
    </r>
    <r>
      <rPr>
        <sz val="10"/>
        <rFont val="BIZ UDP明朝 Medium"/>
        <family val="1"/>
        <charset val="128"/>
      </rPr>
      <t>(合計人数÷回数)</t>
    </r>
    <rPh sb="0" eb="2">
      <t>ヘイキン</t>
    </rPh>
    <rPh sb="2" eb="4">
      <t>サンカ</t>
    </rPh>
    <rPh sb="4" eb="6">
      <t>ニンズウ</t>
    </rPh>
    <rPh sb="8" eb="10">
      <t>ゴウケイ</t>
    </rPh>
    <rPh sb="10" eb="12">
      <t>ニンズウ</t>
    </rPh>
    <rPh sb="13" eb="15">
      <t>カイスウ</t>
    </rPh>
    <phoneticPr fontId="1"/>
  </si>
  <si>
    <r>
      <t xml:space="preserve">運営スタッフ人数
</t>
    </r>
    <r>
      <rPr>
        <sz val="10"/>
        <rFont val="BIZ UDP明朝 Medium"/>
        <family val="1"/>
        <charset val="128"/>
      </rPr>
      <t>（運営責任者を除く）</t>
    </r>
    <rPh sb="6" eb="8">
      <t>ニンズウ</t>
    </rPh>
    <phoneticPr fontId="1"/>
  </si>
  <si>
    <r>
      <t>３　広報の実施内容　</t>
    </r>
    <r>
      <rPr>
        <sz val="10"/>
        <rFont val="BIZ UDPゴシック"/>
        <family val="3"/>
        <charset val="128"/>
      </rPr>
      <t>※チラシやSNSなどの手法、その配布先・対象（学校・公民館）などを具体的に</t>
    </r>
    <rPh sb="2" eb="4">
      <t>コウホウ</t>
    </rPh>
    <rPh sb="5" eb="7">
      <t>ジッシ</t>
    </rPh>
    <rPh sb="7" eb="9">
      <t>ナイヨウ</t>
    </rPh>
    <phoneticPr fontId="1"/>
  </si>
  <si>
    <r>
      <t>（１）利用状況　</t>
    </r>
    <r>
      <rPr>
        <b/>
        <sz val="10"/>
        <rFont val="BIZ UDP明朝 Medium"/>
        <family val="1"/>
        <charset val="128"/>
      </rPr>
      <t>※人数や割合、内訳など</t>
    </r>
    <rPh sb="3" eb="5">
      <t>リヨウ</t>
    </rPh>
    <rPh sb="5" eb="7">
      <t>ジョウキョウ</t>
    </rPh>
    <rPh sb="9" eb="11">
      <t>ニンズウ</t>
    </rPh>
    <rPh sb="12" eb="14">
      <t>ワリアイ</t>
    </rPh>
    <rPh sb="15" eb="17">
      <t>ウチワケワリアイウチワケ</t>
    </rPh>
    <phoneticPr fontId="1"/>
  </si>
  <si>
    <r>
      <t>（２）アプローチ方法　</t>
    </r>
    <r>
      <rPr>
        <b/>
        <sz val="10"/>
        <rFont val="BIZ UDP明朝 Medium"/>
        <family val="1"/>
        <charset val="128"/>
      </rPr>
      <t>※ｽｸｰﾙｿｰｼｬﾙﾜｰｶｰと連携したなど、上記の子どもへのアプローチ方法を具体的に</t>
    </r>
    <rPh sb="8" eb="10">
      <t>ホウホウ</t>
    </rPh>
    <rPh sb="26" eb="28">
      <t>レンケイ</t>
    </rPh>
    <rPh sb="33" eb="35">
      <t>ジョウキ</t>
    </rPh>
    <rPh sb="36" eb="37">
      <t>コ</t>
    </rPh>
    <rPh sb="46" eb="48">
      <t>ホウホウ</t>
    </rPh>
    <rPh sb="49" eb="52">
      <t>グタイテキ</t>
    </rPh>
    <phoneticPr fontId="1"/>
  </si>
  <si>
    <r>
      <t>5 事業の成果　</t>
    </r>
    <r>
      <rPr>
        <sz val="10"/>
        <rFont val="BIZ UDPゴシック"/>
        <family val="3"/>
        <charset val="128"/>
      </rPr>
      <t>※子育ての悩みを相談されるようになった、地域の見守りの場になったなど具体的に</t>
    </r>
    <phoneticPr fontId="1"/>
  </si>
  <si>
    <r>
      <t>6 その他　</t>
    </r>
    <r>
      <rPr>
        <sz val="10"/>
        <rFont val="BIZ UDPゴシック"/>
        <family val="3"/>
        <charset val="128"/>
      </rPr>
      <t>※活動する上での課題や、今後の方向性（開催回数を増やしたい）など、何でも構いません</t>
    </r>
    <phoneticPr fontId="1"/>
  </si>
  <si>
    <t>令和　　年　　月　　日</t>
    <rPh sb="0" eb="2">
      <t>レイワ</t>
    </rPh>
    <rPh sb="4" eb="5">
      <t>ネン</t>
    </rPh>
    <rPh sb="7" eb="8">
      <t>ガツ</t>
    </rPh>
    <rPh sb="10" eb="11">
      <t>ニチ</t>
    </rPh>
    <phoneticPr fontId="1"/>
  </si>
  <si>
    <t>　令和　　年　　月　　日付こ見第　　　号により補助金の交付決定があった令和８年度福岡市子どもの食と居場所づくり支援事業補助金について、次のとおり報告します。</t>
    <rPh sb="35" eb="37">
      <t>レイワ</t>
    </rPh>
    <rPh sb="38" eb="40">
      <t>ネンド</t>
    </rPh>
    <rPh sb="40" eb="43">
      <t>フクオカシ</t>
    </rPh>
    <rPh sb="43" eb="44">
      <t>コ</t>
    </rPh>
    <rPh sb="47" eb="48">
      <t>ショク</t>
    </rPh>
    <rPh sb="49" eb="52">
      <t>イバショ</t>
    </rPh>
    <rPh sb="55" eb="57">
      <t>シエン</t>
    </rPh>
    <rPh sb="57" eb="59">
      <t>ジギョウ</t>
    </rPh>
    <rPh sb="59" eb="62">
      <t>ホジョキン</t>
    </rPh>
    <rPh sb="67" eb="68">
      <t>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</si>
</sst>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 &quot;か年目&quot;"/>
    <numFmt numFmtId="178" formatCode="#\ &quot;回/月&quot;"/>
    <numFmt numFmtId="179" formatCode="#\ &quot;月&quot;"/>
    <numFmt numFmtId="180" formatCode="0&quot;月&quot;"/>
    <numFmt numFmtId="181" formatCode="#,##0&quot;回&quot;"/>
    <numFmt numFmtId="182" formatCode="#,##0_);[Red]\(#,##0\)"/>
    <numFmt numFmtId="183" formatCode="0&quot;回&quot;"/>
    <numFmt numFmtId="184" formatCode="#,##0&quot; 円&quot;"/>
    <numFmt numFmtId="185" formatCode="#,##0_ ;[Red]\-#,##0\ "/>
    <numFmt numFmtId="186" formatCode="0.0"/>
    <numFmt numFmtId="187" formatCode="aaa"/>
    <numFmt numFmtId="188" formatCode="#,##0;&quot;▲ &quot;#,##0"/>
    <numFmt numFmtId="189" formatCode="#,##0\ ;&quot;▲ &quot;#,##0\ "/>
    <numFmt numFmtId="190" formatCode="[$]ggge&quot;年&quot;m&quot;月&quot;d&quot;日&quot;\(aaa\)" x16r2:formatCode16="[$-ja-JP-x-gannen]ggge&quot;年&quot;m&quot;月&quot;d&quot;日&quot;\(aaa\)"/>
    <numFmt numFmtId="191" formatCode="h:mm;@"/>
  </numFmts>
  <fonts count="95" x14ac:knownFonts="1">
    <font>
      <sz val="11"/>
      <color theme="1"/>
      <name val="Meiryo UI"/>
      <family val="2"/>
      <scheme val="minor"/>
    </font>
    <font>
      <sz val="6"/>
      <name val="Meiryo UI"/>
      <family val="3"/>
      <charset val="128"/>
      <scheme val="minor"/>
    </font>
    <font>
      <sz val="11"/>
      <name val="ＭＳ Ｐゴシック"/>
      <family val="3"/>
      <charset val="128"/>
    </font>
    <font>
      <sz val="6"/>
      <name val="ＭＳ Ｐゴシック"/>
      <family val="3"/>
      <charset val="128"/>
    </font>
    <font>
      <b/>
      <sz val="11"/>
      <color theme="1"/>
      <name val="Meiryo UI"/>
      <family val="3"/>
      <charset val="128"/>
      <scheme val="minor"/>
    </font>
    <font>
      <sz val="11"/>
      <color theme="1"/>
      <name val="Meiryo UI"/>
      <family val="3"/>
      <charset val="128"/>
      <scheme val="minor"/>
    </font>
    <font>
      <b/>
      <sz val="11"/>
      <name val="Meiryo UI"/>
      <family val="3"/>
      <charset val="128"/>
      <scheme val="minor"/>
    </font>
    <font>
      <sz val="11"/>
      <name val="Meiryo UI"/>
      <family val="3"/>
      <charset val="128"/>
      <scheme val="minor"/>
    </font>
    <font>
      <b/>
      <sz val="12"/>
      <name val="Meiryo UI"/>
      <family val="3"/>
      <charset val="128"/>
      <scheme val="minor"/>
    </font>
    <font>
      <b/>
      <sz val="14"/>
      <name val="Meiryo UI"/>
      <family val="3"/>
      <charset val="128"/>
      <scheme val="minor"/>
    </font>
    <font>
      <sz val="12"/>
      <name val="Meiryo UI"/>
      <family val="3"/>
      <charset val="128"/>
      <scheme val="minor"/>
    </font>
    <font>
      <sz val="14"/>
      <name val="Meiryo UI"/>
      <family val="3"/>
      <charset val="128"/>
      <scheme val="minor"/>
    </font>
    <font>
      <sz val="10"/>
      <name val="Meiryo UI"/>
      <family val="3"/>
      <charset val="128"/>
      <scheme val="minor"/>
    </font>
    <font>
      <b/>
      <sz val="14"/>
      <color rgb="FFFF0000"/>
      <name val="Meiryo UI"/>
      <family val="3"/>
      <charset val="128"/>
      <scheme val="minor"/>
    </font>
    <font>
      <b/>
      <sz val="16"/>
      <name val="Meiryo UI"/>
      <family val="3"/>
      <charset val="128"/>
      <scheme val="minor"/>
    </font>
    <font>
      <b/>
      <sz val="18"/>
      <name val="Meiryo UI"/>
      <family val="3"/>
      <charset val="128"/>
      <scheme val="minor"/>
    </font>
    <font>
      <b/>
      <u/>
      <sz val="18"/>
      <name val="Meiryo UI"/>
      <family val="3"/>
      <charset val="128"/>
      <scheme val="minor"/>
    </font>
    <font>
      <b/>
      <sz val="12"/>
      <name val="BIZ UDPゴシック"/>
      <family val="3"/>
      <charset val="128"/>
    </font>
    <font>
      <sz val="11"/>
      <name val="BIZ UDP明朝 Medium"/>
      <family val="1"/>
      <charset val="128"/>
    </font>
    <font>
      <u/>
      <sz val="11"/>
      <color rgb="FFFF0000"/>
      <name val="ＭＳ 明朝"/>
      <family val="1"/>
      <charset val="128"/>
    </font>
    <font>
      <sz val="11"/>
      <name val="ＭＳ 明朝"/>
      <family val="1"/>
      <charset val="128"/>
    </font>
    <font>
      <b/>
      <sz val="14"/>
      <name val="BIZ UDPゴシック"/>
      <family val="3"/>
      <charset val="128"/>
    </font>
    <font>
      <sz val="14"/>
      <name val="BIZ UDP明朝 Medium"/>
      <family val="1"/>
      <charset val="128"/>
    </font>
    <font>
      <b/>
      <sz val="11"/>
      <name val="BIZ UDP明朝 Medium"/>
      <family val="1"/>
      <charset val="128"/>
    </font>
    <font>
      <b/>
      <sz val="11"/>
      <name val="BIZ UDPゴシック"/>
      <family val="3"/>
      <charset val="128"/>
    </font>
    <font>
      <sz val="9"/>
      <name val="BIZ UDP明朝 Medium"/>
      <family val="1"/>
      <charset val="128"/>
    </font>
    <font>
      <sz val="11"/>
      <color theme="1"/>
      <name val="BIZ UDP明朝 Medium"/>
      <family val="1"/>
      <charset val="128"/>
    </font>
    <font>
      <sz val="11"/>
      <color rgb="FF000000"/>
      <name val="BIZ UDP明朝 Medium"/>
      <family val="1"/>
      <charset val="128"/>
    </font>
    <font>
      <sz val="12"/>
      <color theme="1"/>
      <name val="BIZ UDPゴシック"/>
      <family val="3"/>
      <charset val="128"/>
    </font>
    <font>
      <b/>
      <sz val="11"/>
      <color theme="1"/>
      <name val="BIZ UDP明朝 Medium"/>
      <family val="1"/>
      <charset val="128"/>
    </font>
    <font>
      <sz val="11"/>
      <color rgb="FFFF0000"/>
      <name val="Meiryo UI"/>
      <family val="2"/>
      <scheme val="minor"/>
    </font>
    <font>
      <sz val="11"/>
      <color theme="1"/>
      <name val="Meiryo UI"/>
      <family val="2"/>
      <scheme val="minor"/>
    </font>
    <font>
      <sz val="14"/>
      <color rgb="FFFF0000"/>
      <name val="BIZ UDP明朝 Medium"/>
      <family val="1"/>
      <charset val="128"/>
    </font>
    <font>
      <sz val="16"/>
      <color theme="1"/>
      <name val="BIZ UDPゴシック"/>
      <family val="3"/>
      <charset val="128"/>
    </font>
    <font>
      <sz val="16"/>
      <color theme="1"/>
      <name val="Meiryo UI"/>
      <family val="2"/>
      <scheme val="minor"/>
    </font>
    <font>
      <sz val="18"/>
      <color theme="1"/>
      <name val="BIZ UDゴシック"/>
      <family val="3"/>
      <charset val="128"/>
    </font>
    <font>
      <b/>
      <sz val="20"/>
      <color theme="1"/>
      <name val="BIZ UDPゴシック"/>
      <family val="3"/>
      <charset val="128"/>
    </font>
    <font>
      <b/>
      <sz val="18"/>
      <color theme="1"/>
      <name val="BIZ UDPゴシック"/>
      <family val="3"/>
      <charset val="128"/>
    </font>
    <font>
      <b/>
      <sz val="16"/>
      <color theme="1"/>
      <name val="BIZ UDPゴシック"/>
      <family val="3"/>
      <charset val="128"/>
    </font>
    <font>
      <b/>
      <sz val="14"/>
      <color theme="1"/>
      <name val="BIZ UDPゴシック"/>
      <family val="3"/>
      <charset val="128"/>
    </font>
    <font>
      <sz val="14"/>
      <color theme="1"/>
      <name val="BIZ UDPゴシック"/>
      <family val="3"/>
      <charset val="128"/>
    </font>
    <font>
      <sz val="16"/>
      <color rgb="FFFF0000"/>
      <name val="Meiryo UI"/>
      <family val="2"/>
      <scheme val="minor"/>
    </font>
    <font>
      <sz val="11"/>
      <color theme="1"/>
      <name val="BIZ UDPゴシック"/>
      <family val="3"/>
      <charset val="128"/>
    </font>
    <font>
      <sz val="22"/>
      <color theme="1"/>
      <name val="BIZ UDPゴシック"/>
      <family val="3"/>
      <charset val="128"/>
    </font>
    <font>
      <sz val="11"/>
      <color rgb="FFFF0000"/>
      <name val="BIZ UDPゴシック"/>
      <family val="3"/>
      <charset val="128"/>
    </font>
    <font>
      <sz val="11"/>
      <name val="BIZ UDPゴシック"/>
      <family val="3"/>
      <charset val="128"/>
    </font>
    <font>
      <sz val="10"/>
      <color rgb="FFFF0000"/>
      <name val="BIZ UDPゴシック"/>
      <family val="3"/>
      <charset val="128"/>
    </font>
    <font>
      <b/>
      <u/>
      <sz val="12"/>
      <color theme="1"/>
      <name val="Meiryo UI"/>
      <family val="3"/>
      <charset val="128"/>
    </font>
    <font>
      <b/>
      <sz val="20"/>
      <color theme="1"/>
      <name val="Meiryo UI"/>
      <family val="3"/>
      <charset val="128"/>
    </font>
    <font>
      <b/>
      <sz val="20"/>
      <name val="Meiryo UI"/>
      <family val="3"/>
      <charset val="128"/>
    </font>
    <font>
      <b/>
      <sz val="20"/>
      <color theme="8"/>
      <name val="Meiryo UI"/>
      <family val="3"/>
      <charset val="128"/>
    </font>
    <font>
      <sz val="11"/>
      <color theme="1"/>
      <name val="Meiryo UI"/>
      <family val="3"/>
      <charset val="128"/>
    </font>
    <font>
      <b/>
      <sz val="14"/>
      <color theme="1"/>
      <name val="Meiryo UI"/>
      <family val="3"/>
      <charset val="128"/>
    </font>
    <font>
      <b/>
      <sz val="12"/>
      <color theme="1"/>
      <name val="Meiryo UI"/>
      <family val="3"/>
      <charset val="128"/>
    </font>
    <font>
      <sz val="11"/>
      <color theme="1" tint="0.249977111117893"/>
      <name val="Meiryo UI"/>
      <family val="3"/>
      <charset val="128"/>
    </font>
    <font>
      <sz val="11"/>
      <color theme="1" tint="0.34998626667073579"/>
      <name val="Meiryo UI"/>
      <family val="3"/>
      <charset val="128"/>
    </font>
    <font>
      <sz val="12"/>
      <color theme="1"/>
      <name val="Meiryo UI"/>
      <family val="3"/>
      <charset val="128"/>
    </font>
    <font>
      <b/>
      <sz val="11"/>
      <color theme="1" tint="0.249977111117893"/>
      <name val="Meiryo UI"/>
      <family val="3"/>
      <charset val="128"/>
    </font>
    <font>
      <b/>
      <sz val="14"/>
      <color theme="1" tint="0.249977111117893"/>
      <name val="Meiryo UI"/>
      <family val="3"/>
      <charset val="128"/>
    </font>
    <font>
      <sz val="12"/>
      <color theme="0" tint="-0.499984740745262"/>
      <name val="Meiryo UI"/>
      <family val="3"/>
      <charset val="128"/>
    </font>
    <font>
      <sz val="14"/>
      <color theme="1"/>
      <name val="Meiryo UI"/>
      <family val="3"/>
      <charset val="128"/>
    </font>
    <font>
      <b/>
      <sz val="14"/>
      <color theme="0"/>
      <name val="Meiryo UI"/>
      <family val="3"/>
      <charset val="128"/>
    </font>
    <font>
      <b/>
      <i/>
      <sz val="12"/>
      <color theme="1"/>
      <name val="Meiryo UI"/>
      <family val="3"/>
      <charset val="128"/>
    </font>
    <font>
      <b/>
      <sz val="11"/>
      <name val="Meiryo UI"/>
      <family val="3"/>
      <charset val="128"/>
    </font>
    <font>
      <sz val="12"/>
      <name val="Meiryo UI"/>
      <family val="3"/>
      <charset val="128"/>
    </font>
    <font>
      <sz val="11"/>
      <name val="Meiryo UI"/>
      <family val="3"/>
      <charset val="128"/>
    </font>
    <font>
      <b/>
      <sz val="16"/>
      <name val="Meiryo UI"/>
      <family val="3"/>
      <charset val="128"/>
    </font>
    <font>
      <sz val="11"/>
      <color theme="1"/>
      <name val="Meiryo UI"/>
      <family val="3"/>
      <scheme val="minor"/>
    </font>
    <font>
      <sz val="16"/>
      <color theme="1"/>
      <name val="BIZ UDP明朝 Medium"/>
      <family val="1"/>
      <charset val="128"/>
    </font>
    <font>
      <sz val="14"/>
      <color theme="1"/>
      <name val="ＭＳ 明朝"/>
      <family val="1"/>
      <charset val="128"/>
    </font>
    <font>
      <sz val="14"/>
      <color theme="1"/>
      <name val="BIZ UDP明朝 Medium"/>
      <family val="1"/>
      <charset val="128"/>
    </font>
    <font>
      <sz val="14"/>
      <color indexed="8"/>
      <name val="BIZ UDP明朝 Medium"/>
      <family val="1"/>
      <charset val="128"/>
    </font>
    <font>
      <sz val="12"/>
      <color theme="0"/>
      <name val="Meiryo UI"/>
      <family val="3"/>
      <charset val="128"/>
      <scheme val="minor"/>
    </font>
    <font>
      <sz val="10"/>
      <color theme="1"/>
      <name val="Meiryo UI"/>
      <family val="2"/>
      <scheme val="minor"/>
    </font>
    <font>
      <sz val="18"/>
      <name val="BIZ UDP明朝 Medium"/>
      <family val="1"/>
      <charset val="128"/>
    </font>
    <font>
      <b/>
      <sz val="24"/>
      <name val="BIZ UDPゴシック"/>
      <family val="3"/>
      <charset val="128"/>
    </font>
    <font>
      <b/>
      <sz val="11"/>
      <color theme="0"/>
      <name val="Meiryo UI"/>
      <family val="3"/>
      <charset val="128"/>
      <scheme val="minor"/>
    </font>
    <font>
      <b/>
      <sz val="11"/>
      <color theme="0" tint="-4.9989318521683403E-2"/>
      <name val="Meiryo UI"/>
      <family val="3"/>
      <charset val="128"/>
      <scheme val="minor"/>
    </font>
    <font>
      <b/>
      <sz val="12"/>
      <color rgb="FFFF0000"/>
      <name val="BIZ UDPゴシック"/>
      <family val="3"/>
      <charset val="128"/>
    </font>
    <font>
      <b/>
      <u/>
      <sz val="12"/>
      <color rgb="FFFF0000"/>
      <name val="BIZ UDPゴシック"/>
      <family val="3"/>
      <charset val="128"/>
    </font>
    <font>
      <b/>
      <u/>
      <sz val="11"/>
      <name val="BIZ UDPゴシック"/>
      <family val="3"/>
      <charset val="128"/>
    </font>
    <font>
      <sz val="14"/>
      <color theme="1"/>
      <name val="Meiryo UI"/>
      <family val="2"/>
      <scheme val="minor"/>
    </font>
    <font>
      <sz val="16"/>
      <name val="BIZ UDPゴシック"/>
      <family val="3"/>
      <charset val="128"/>
    </font>
    <font>
      <b/>
      <sz val="22"/>
      <name val="BIZ UDPゴシック"/>
      <family val="3"/>
      <charset val="128"/>
    </font>
    <font>
      <sz val="12"/>
      <color theme="1"/>
      <name val="BIZ UDP明朝 Medium"/>
      <family val="1"/>
      <charset val="128"/>
    </font>
    <font>
      <u/>
      <sz val="11"/>
      <name val="ＭＳ 明朝"/>
      <family val="1"/>
      <charset val="128"/>
    </font>
    <font>
      <sz val="11"/>
      <name val="Meiryo UI"/>
      <family val="2"/>
      <scheme val="minor"/>
    </font>
    <font>
      <sz val="12"/>
      <name val="BIZ UDPゴシック"/>
      <family val="3"/>
      <charset val="128"/>
    </font>
    <font>
      <sz val="10"/>
      <name val="Meiryo UI"/>
      <family val="2"/>
      <scheme val="minor"/>
    </font>
    <font>
      <sz val="10"/>
      <name val="BIZ UDP明朝 Medium"/>
      <family val="1"/>
      <charset val="128"/>
    </font>
    <font>
      <sz val="10"/>
      <name val="BIZ UDPゴシック"/>
      <family val="3"/>
      <charset val="128"/>
    </font>
    <font>
      <b/>
      <sz val="10"/>
      <name val="BIZ UDP明朝 Medium"/>
      <family val="1"/>
      <charset val="128"/>
    </font>
    <font>
      <sz val="14"/>
      <name val="Meiryo UI"/>
      <family val="2"/>
      <scheme val="minor"/>
    </font>
    <font>
      <b/>
      <sz val="18"/>
      <name val="BIZ UDPゴシック"/>
      <family val="3"/>
      <charset val="128"/>
    </font>
    <font>
      <sz val="12"/>
      <name val="BIZ UDP明朝 Medium"/>
      <family val="1"/>
      <charset val="128"/>
    </font>
  </fonts>
  <fills count="1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C99FF"/>
        <bgColor indexed="64"/>
      </patternFill>
    </fill>
    <fill>
      <patternFill patternType="solid">
        <fgColor rgb="FFFF9999"/>
        <bgColor indexed="64"/>
      </patternFill>
    </fill>
    <fill>
      <patternFill patternType="solid">
        <fgColor rgb="FF66CC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rgb="FFFF7C80"/>
        <bgColor indexed="64"/>
      </patternFill>
    </fill>
    <fill>
      <patternFill patternType="solid">
        <fgColor rgb="FFFFCCCC"/>
        <bgColor indexed="64"/>
      </patternFill>
    </fill>
    <fill>
      <patternFill patternType="solid">
        <fgColor rgb="FFCCEC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bgColor indexed="64"/>
      </patternFill>
    </fill>
    <fill>
      <patternFill patternType="solid">
        <fgColor theme="1"/>
        <bgColor indexed="64"/>
      </patternFill>
    </fill>
    <fill>
      <patternFill patternType="solid">
        <fgColor theme="5"/>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dotted">
        <color auto="1"/>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diagonalDown="1">
      <left style="medium">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medium">
        <color indexed="64"/>
      </left>
      <right style="medium">
        <color indexed="64"/>
      </right>
      <top style="thin">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1" tint="0.24994659260841701"/>
      </left>
      <right style="thin">
        <color theme="1" tint="0.24994659260841701"/>
      </right>
      <top style="medium">
        <color theme="1" tint="0.24994659260841701"/>
      </top>
      <bottom style="thin">
        <color theme="1" tint="0.24994659260841701"/>
      </bottom>
      <diagonal/>
    </border>
    <border>
      <left style="thin">
        <color theme="1" tint="0.24994659260841701"/>
      </left>
      <right style="medium">
        <color theme="1" tint="0.24994659260841701"/>
      </right>
      <top style="medium">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medium">
        <color theme="1" tint="0.24994659260841701"/>
      </right>
      <top style="thin">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thin">
        <color theme="1" tint="0.24994659260841701"/>
      </left>
      <right style="medium">
        <color theme="1" tint="0.24994659260841701"/>
      </right>
      <top style="thin">
        <color theme="1" tint="0.24994659260841701"/>
      </top>
      <bottom style="medium">
        <color theme="1" tint="0.2499465926084170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theme="0" tint="-0.499984740745262"/>
      </left>
      <right/>
      <top/>
      <bottom/>
      <diagonal/>
    </border>
    <border>
      <left/>
      <right style="dotted">
        <color theme="0" tint="-0.499984740745262"/>
      </right>
      <top/>
      <bottom/>
      <diagonal/>
    </border>
    <border>
      <left style="dotted">
        <color theme="1" tint="0.34998626667073579"/>
      </left>
      <right/>
      <top style="medium">
        <color indexed="64"/>
      </top>
      <bottom/>
      <diagonal/>
    </border>
    <border>
      <left/>
      <right style="dotted">
        <color theme="1" tint="0.34998626667073579"/>
      </right>
      <top style="medium">
        <color indexed="64"/>
      </top>
      <bottom/>
      <diagonal/>
    </border>
    <border>
      <left style="dotted">
        <color theme="1" tint="0.34998626667073579"/>
      </left>
      <right/>
      <top/>
      <bottom/>
      <diagonal/>
    </border>
    <border>
      <left/>
      <right style="dotted">
        <color theme="1" tint="0.34998626667073579"/>
      </right>
      <top/>
      <bottom/>
      <diagonal/>
    </border>
    <border>
      <left style="dotted">
        <color theme="0" tint="-0.499984740745262"/>
      </left>
      <right/>
      <top/>
      <bottom style="thin">
        <color indexed="64"/>
      </bottom>
      <diagonal/>
    </border>
    <border>
      <left/>
      <right style="dotted">
        <color theme="0" tint="-0.499984740745262"/>
      </right>
      <top/>
      <bottom style="thin">
        <color indexed="64"/>
      </bottom>
      <diagonal/>
    </border>
    <border>
      <left style="dotted">
        <color theme="1" tint="0.34998626667073579"/>
      </left>
      <right/>
      <top/>
      <bottom style="thin">
        <color indexed="64"/>
      </bottom>
      <diagonal/>
    </border>
    <border>
      <left/>
      <right style="dotted">
        <color theme="1" tint="0.34998626667073579"/>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double">
        <color indexed="64"/>
      </right>
      <top/>
      <bottom style="thick">
        <color indexed="64"/>
      </bottom>
      <diagonal/>
    </border>
    <border>
      <left style="double">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bottom style="thick">
        <color indexed="64"/>
      </bottom>
      <diagonal/>
    </border>
    <border>
      <left style="hair">
        <color indexed="64"/>
      </left>
      <right style="thin">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ck">
        <color indexed="64"/>
      </top>
      <bottom style="thick">
        <color indexed="64"/>
      </bottom>
      <diagonal/>
    </border>
    <border>
      <left style="thin">
        <color indexed="64"/>
      </left>
      <right style="medium">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theme="4"/>
      </top>
      <bottom/>
      <diagonal/>
    </border>
    <border>
      <left/>
      <right/>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2" fillId="0" borderId="0">
      <alignment vertical="center"/>
    </xf>
    <xf numFmtId="176" fontId="2" fillId="0" borderId="0">
      <alignment vertical="center"/>
    </xf>
    <xf numFmtId="38" fontId="2" fillId="0" borderId="0" applyFont="0" applyFill="0" applyBorder="0" applyAlignment="0" applyProtection="0">
      <alignment vertical="center"/>
    </xf>
    <xf numFmtId="38" fontId="31" fillId="0" borderId="0" applyFont="0" applyFill="0" applyBorder="0" applyAlignment="0" applyProtection="0">
      <alignment vertical="center"/>
    </xf>
    <xf numFmtId="0" fontId="67" fillId="0" borderId="0">
      <alignment vertical="center"/>
    </xf>
  </cellStyleXfs>
  <cellXfs count="709">
    <xf numFmtId="0" fontId="0" fillId="0" borderId="0" xfId="0"/>
    <xf numFmtId="0" fontId="4" fillId="0" borderId="0" xfId="0" applyFont="1"/>
    <xf numFmtId="0" fontId="7" fillId="0" borderId="0" xfId="1" applyFont="1" applyProtection="1">
      <alignment vertical="center"/>
    </xf>
    <xf numFmtId="0" fontId="6" fillId="0" borderId="0" xfId="1" applyFont="1" applyFill="1" applyBorder="1" applyAlignment="1" applyProtection="1">
      <alignment horizontal="center" vertical="center"/>
    </xf>
    <xf numFmtId="179" fontId="7" fillId="0" borderId="0" xfId="3" applyNumberFormat="1" applyFont="1" applyFill="1" applyBorder="1" applyProtection="1">
      <alignment vertical="center"/>
      <protection locked="0"/>
    </xf>
    <xf numFmtId="177" fontId="10" fillId="0" borderId="0" xfId="3" applyNumberFormat="1" applyFont="1" applyFill="1" applyBorder="1" applyProtection="1">
      <alignment vertical="center"/>
      <protection locked="0"/>
    </xf>
    <xf numFmtId="178" fontId="10" fillId="0" borderId="0" xfId="3" applyNumberFormat="1" applyFont="1" applyFill="1" applyBorder="1" applyProtection="1">
      <alignment vertical="center"/>
      <protection locked="0"/>
    </xf>
    <xf numFmtId="176" fontId="7" fillId="2" borderId="1" xfId="3" applyNumberFormat="1" applyFont="1" applyFill="1" applyBorder="1" applyProtection="1">
      <alignment vertical="center"/>
    </xf>
    <xf numFmtId="0" fontId="11" fillId="0" borderId="0" xfId="1" applyFont="1" applyFill="1" applyProtection="1">
      <alignment vertical="center"/>
    </xf>
    <xf numFmtId="0" fontId="7" fillId="0" borderId="0" xfId="1" applyFont="1" applyFill="1" applyProtection="1">
      <alignment vertical="center"/>
    </xf>
    <xf numFmtId="0" fontId="6" fillId="0" borderId="0" xfId="1" applyFont="1" applyFill="1" applyProtection="1">
      <alignment vertical="center"/>
    </xf>
    <xf numFmtId="0" fontId="11" fillId="0" borderId="19" xfId="1" applyFont="1" applyFill="1" applyBorder="1" applyProtection="1">
      <alignment vertical="center"/>
    </xf>
    <xf numFmtId="0" fontId="7" fillId="0" borderId="19" xfId="1" applyFont="1" applyFill="1" applyBorder="1" applyProtection="1">
      <alignment vertical="center"/>
    </xf>
    <xf numFmtId="176" fontId="12" fillId="2" borderId="1" xfId="1" applyNumberFormat="1" applyFont="1" applyFill="1" applyBorder="1" applyAlignment="1" applyProtection="1">
      <alignment vertical="center" shrinkToFit="1"/>
      <protection locked="0"/>
    </xf>
    <xf numFmtId="0" fontId="9" fillId="0" borderId="0" xfId="1" applyFont="1" applyFill="1" applyAlignment="1" applyProtection="1">
      <alignment vertical="center"/>
    </xf>
    <xf numFmtId="0" fontId="20" fillId="0" borderId="0" xfId="1" applyFont="1">
      <alignment vertical="center"/>
    </xf>
    <xf numFmtId="0" fontId="18" fillId="0" borderId="0" xfId="1" applyFont="1" applyAlignment="1">
      <alignment vertical="center"/>
    </xf>
    <xf numFmtId="0" fontId="20" fillId="0" borderId="0" xfId="1" applyFont="1" applyAlignment="1">
      <alignment vertical="center"/>
    </xf>
    <xf numFmtId="0" fontId="28" fillId="0" borderId="0" xfId="0" applyFont="1" applyAlignment="1">
      <alignment vertical="center"/>
    </xf>
    <xf numFmtId="0" fontId="9" fillId="7" borderId="0" xfId="1" applyFont="1" applyFill="1" applyProtection="1">
      <alignment vertical="center"/>
    </xf>
    <xf numFmtId="0" fontId="7" fillId="7" borderId="0" xfId="1" applyFont="1" applyFill="1" applyProtection="1">
      <alignment vertical="center"/>
    </xf>
    <xf numFmtId="0" fontId="33" fillId="0" borderId="0" xfId="0" applyFont="1"/>
    <xf numFmtId="0" fontId="34" fillId="0" borderId="0" xfId="0" applyFont="1"/>
    <xf numFmtId="0" fontId="35" fillId="0" borderId="0" xfId="0" applyFont="1"/>
    <xf numFmtId="0" fontId="36" fillId="0" borderId="0" xfId="0" applyFont="1" applyAlignment="1">
      <alignment horizontal="center" vertical="center"/>
    </xf>
    <xf numFmtId="0" fontId="37" fillId="0" borderId="0" xfId="0" applyFont="1"/>
    <xf numFmtId="0" fontId="33" fillId="0" borderId="0" xfId="0" applyFont="1" applyAlignment="1">
      <alignment horizontal="center"/>
    </xf>
    <xf numFmtId="0" fontId="38" fillId="2" borderId="42" xfId="0" applyFont="1" applyFill="1" applyBorder="1" applyAlignment="1">
      <alignment horizontal="center" vertical="center"/>
    </xf>
    <xf numFmtId="0" fontId="38" fillId="2" borderId="56" xfId="0" applyFont="1" applyFill="1" applyBorder="1" applyAlignment="1">
      <alignment horizontal="center" vertical="center" wrapText="1"/>
    </xf>
    <xf numFmtId="0" fontId="38" fillId="2" borderId="57" xfId="0" applyFont="1" applyFill="1" applyBorder="1" applyAlignment="1">
      <alignment horizontal="center" vertical="center" wrapText="1"/>
    </xf>
    <xf numFmtId="0" fontId="38" fillId="2" borderId="58" xfId="0" applyFont="1" applyFill="1" applyBorder="1" applyAlignment="1">
      <alignment horizontal="center" vertical="center" wrapText="1"/>
    </xf>
    <xf numFmtId="0" fontId="38" fillId="2" borderId="59" xfId="0" applyFont="1" applyFill="1" applyBorder="1" applyAlignment="1">
      <alignment horizontal="center" vertical="center" wrapText="1"/>
    </xf>
    <xf numFmtId="0" fontId="38" fillId="2" borderId="3" xfId="0" applyFont="1" applyFill="1" applyBorder="1" applyAlignment="1">
      <alignment vertical="center"/>
    </xf>
    <xf numFmtId="0" fontId="41" fillId="0" borderId="0" xfId="0" applyFont="1"/>
    <xf numFmtId="184" fontId="33" fillId="0" borderId="63" xfId="4" applyNumberFormat="1" applyFont="1" applyBorder="1" applyAlignment="1">
      <alignment horizontal="right" vertical="center" wrapText="1"/>
    </xf>
    <xf numFmtId="184" fontId="33" fillId="0" borderId="27" xfId="4" applyNumberFormat="1" applyFont="1" applyBorder="1" applyAlignment="1">
      <alignment horizontal="right" vertical="center" wrapText="1"/>
    </xf>
    <xf numFmtId="184" fontId="33" fillId="0" borderId="3" xfId="4" applyNumberFormat="1" applyFont="1" applyBorder="1" applyAlignment="1">
      <alignment horizontal="right" vertical="center" wrapText="1"/>
    </xf>
    <xf numFmtId="184" fontId="33" fillId="0" borderId="60" xfId="4" applyNumberFormat="1" applyFont="1" applyBorder="1" applyAlignment="1">
      <alignment horizontal="right" vertical="center" wrapText="1"/>
    </xf>
    <xf numFmtId="0" fontId="38" fillId="2" borderId="42" xfId="0" applyFont="1" applyFill="1" applyBorder="1" applyAlignment="1">
      <alignment vertical="center"/>
    </xf>
    <xf numFmtId="0" fontId="30" fillId="0" borderId="0" xfId="0" applyFont="1" applyAlignment="1">
      <alignment vertical="center"/>
    </xf>
    <xf numFmtId="184" fontId="38" fillId="0" borderId="73" xfId="4" applyNumberFormat="1" applyFont="1" applyBorder="1" applyAlignment="1">
      <alignment horizontal="right" vertical="center" wrapText="1"/>
    </xf>
    <xf numFmtId="0" fontId="42" fillId="0" borderId="0" xfId="0" applyFont="1"/>
    <xf numFmtId="0" fontId="38" fillId="0" borderId="0" xfId="0" applyFont="1" applyAlignment="1">
      <alignment horizontal="center" vertical="center"/>
    </xf>
    <xf numFmtId="0" fontId="36" fillId="0" borderId="22" xfId="0" applyFont="1" applyBorder="1" applyAlignment="1">
      <alignment vertical="center"/>
    </xf>
    <xf numFmtId="184" fontId="38" fillId="0" borderId="74" xfId="4" applyNumberFormat="1" applyFont="1" applyBorder="1" applyAlignment="1">
      <alignment horizontal="right" vertical="center" wrapText="1"/>
    </xf>
    <xf numFmtId="0" fontId="43" fillId="0" borderId="74" xfId="0" applyFont="1" applyBorder="1" applyAlignment="1">
      <alignment horizontal="center" vertical="center"/>
    </xf>
    <xf numFmtId="0" fontId="42" fillId="0" borderId="1" xfId="0" applyFont="1" applyBorder="1" applyAlignment="1">
      <alignment vertical="center" wrapText="1"/>
    </xf>
    <xf numFmtId="0" fontId="42" fillId="0" borderId="75" xfId="0" applyFont="1" applyBorder="1" applyAlignment="1">
      <alignment vertical="center"/>
    </xf>
    <xf numFmtId="0" fontId="0" fillId="0" borderId="0" xfId="0" applyAlignment="1">
      <alignment vertical="center"/>
    </xf>
    <xf numFmtId="0" fontId="51" fillId="0" borderId="0" xfId="0" applyFont="1" applyAlignment="1" applyProtection="1">
      <alignment vertical="center"/>
      <protection locked="0"/>
    </xf>
    <xf numFmtId="185" fontId="64" fillId="8" borderId="1" xfId="4" applyNumberFormat="1" applyFont="1" applyFill="1" applyBorder="1" applyAlignment="1" applyProtection="1">
      <alignment vertical="center" shrinkToFit="1"/>
      <protection locked="0"/>
    </xf>
    <xf numFmtId="3" fontId="51" fillId="0" borderId="0" xfId="0" applyNumberFormat="1" applyFont="1" applyProtection="1">
      <protection locked="0"/>
    </xf>
    <xf numFmtId="0" fontId="51" fillId="0" borderId="0" xfId="0" applyFont="1" applyProtection="1">
      <protection locked="0"/>
    </xf>
    <xf numFmtId="187" fontId="65" fillId="0" borderId="122" xfId="0" applyNumberFormat="1" applyFont="1" applyBorder="1" applyAlignment="1" applyProtection="1">
      <alignment horizontal="center" vertical="center"/>
      <protection locked="0"/>
    </xf>
    <xf numFmtId="0" fontId="63" fillId="3" borderId="3" xfId="0" applyFont="1" applyFill="1" applyBorder="1" applyAlignment="1" applyProtection="1">
      <alignment vertical="center" shrinkToFit="1"/>
      <protection locked="0"/>
    </xf>
    <xf numFmtId="57" fontId="65" fillId="3" borderId="63" xfId="0" applyNumberFormat="1" applyFont="1" applyFill="1" applyBorder="1" applyAlignment="1" applyProtection="1">
      <alignment vertical="center" shrinkToFit="1"/>
      <protection locked="0"/>
    </xf>
    <xf numFmtId="0" fontId="65" fillId="3" borderId="1" xfId="0" applyFont="1" applyFill="1" applyBorder="1" applyAlignment="1" applyProtection="1">
      <alignment vertical="center" wrapText="1" shrinkToFit="1"/>
      <protection locked="0"/>
    </xf>
    <xf numFmtId="38" fontId="63" fillId="3" borderId="121" xfId="4" applyFont="1" applyFill="1" applyBorder="1" applyAlignment="1" applyProtection="1">
      <alignment horizontal="center" vertical="center" shrinkToFit="1"/>
      <protection locked="0"/>
    </xf>
    <xf numFmtId="182" fontId="64" fillId="3" borderId="82" xfId="4" applyNumberFormat="1" applyFont="1" applyFill="1" applyBorder="1" applyAlignment="1" applyProtection="1">
      <alignment vertical="center" shrinkToFit="1"/>
      <protection locked="0"/>
    </xf>
    <xf numFmtId="38" fontId="63" fillId="3" borderId="124" xfId="4" applyFont="1" applyFill="1" applyBorder="1" applyAlignment="1" applyProtection="1">
      <alignment horizontal="center" vertical="center" shrinkToFit="1"/>
      <protection locked="0"/>
    </xf>
    <xf numFmtId="182" fontId="64" fillId="3" borderId="81" xfId="4" applyNumberFormat="1" applyFont="1" applyFill="1" applyBorder="1" applyAlignment="1" applyProtection="1">
      <alignment vertical="center" shrinkToFit="1"/>
      <protection locked="0"/>
    </xf>
    <xf numFmtId="182" fontId="64" fillId="3" borderId="1" xfId="4" applyNumberFormat="1" applyFont="1" applyFill="1" applyBorder="1" applyAlignment="1" applyProtection="1">
      <alignment vertical="center" shrinkToFit="1"/>
      <protection locked="0"/>
    </xf>
    <xf numFmtId="38" fontId="63" fillId="3" borderId="1" xfId="4" applyFont="1" applyFill="1" applyBorder="1" applyAlignment="1" applyProtection="1">
      <alignment horizontal="center" vertical="center" shrinkToFit="1"/>
      <protection locked="0"/>
    </xf>
    <xf numFmtId="185" fontId="64" fillId="3" borderId="81" xfId="4" applyNumberFormat="1" applyFont="1" applyFill="1" applyBorder="1" applyAlignment="1" applyProtection="1">
      <alignment vertical="center" shrinkToFit="1"/>
      <protection locked="0"/>
    </xf>
    <xf numFmtId="185" fontId="64" fillId="3" borderId="80" xfId="4" applyNumberFormat="1" applyFont="1" applyFill="1" applyBorder="1" applyAlignment="1" applyProtection="1">
      <alignment vertical="center" shrinkToFit="1"/>
      <protection locked="0"/>
    </xf>
    <xf numFmtId="0" fontId="65" fillId="3" borderId="1" xfId="0" applyFont="1" applyFill="1" applyBorder="1" applyAlignment="1" applyProtection="1">
      <alignment vertical="center" wrapText="1"/>
      <protection locked="0"/>
    </xf>
    <xf numFmtId="0" fontId="69" fillId="0" borderId="0" xfId="5" applyFont="1">
      <alignment vertical="center"/>
    </xf>
    <xf numFmtId="0" fontId="68" fillId="0" borderId="0" xfId="5" applyFont="1" applyAlignment="1">
      <alignment horizontal="center" vertical="center"/>
    </xf>
    <xf numFmtId="0" fontId="70" fillId="0" borderId="0" xfId="5" applyFont="1">
      <alignment vertical="center"/>
    </xf>
    <xf numFmtId="0" fontId="70" fillId="0" borderId="0" xfId="5" applyFont="1" applyAlignment="1">
      <alignment vertical="center" wrapText="1"/>
    </xf>
    <xf numFmtId="0" fontId="70" fillId="0" borderId="0" xfId="5" applyFont="1" applyAlignment="1">
      <alignment horizontal="left" vertical="center"/>
    </xf>
    <xf numFmtId="0" fontId="70" fillId="0" borderId="1" xfId="5" applyFont="1" applyBorder="1" applyAlignment="1">
      <alignment horizontal="center" vertical="center"/>
    </xf>
    <xf numFmtId="0" fontId="70" fillId="0" borderId="1" xfId="5" applyFont="1" applyBorder="1" applyAlignment="1">
      <alignment vertical="center" wrapText="1"/>
    </xf>
    <xf numFmtId="0" fontId="70" fillId="0" borderId="3" xfId="5" applyFont="1" applyBorder="1" applyAlignment="1">
      <alignment horizontal="center" vertical="center"/>
    </xf>
    <xf numFmtId="0" fontId="69" fillId="0" borderId="0" xfId="5" applyFont="1" applyAlignment="1">
      <alignment vertical="center" wrapText="1"/>
    </xf>
    <xf numFmtId="0" fontId="70" fillId="0" borderId="0" xfId="5" applyFont="1" applyAlignment="1">
      <alignment horizontal="center" vertical="center"/>
    </xf>
    <xf numFmtId="0" fontId="5" fillId="0" borderId="0" xfId="0" applyFont="1" applyAlignment="1">
      <alignment vertical="center"/>
    </xf>
    <xf numFmtId="0" fontId="5" fillId="0" borderId="0" xfId="0" applyFont="1"/>
    <xf numFmtId="0" fontId="7" fillId="0" borderId="0" xfId="0" applyFont="1"/>
    <xf numFmtId="0" fontId="8" fillId="0" borderId="0" xfId="0" applyFont="1" applyAlignment="1">
      <alignment horizontal="right" vertical="center"/>
    </xf>
    <xf numFmtId="0" fontId="6" fillId="0" borderId="0" xfId="1" applyFont="1">
      <alignment vertical="center"/>
    </xf>
    <xf numFmtId="0" fontId="7" fillId="0" borderId="0" xfId="1" applyFont="1">
      <alignment vertical="center"/>
    </xf>
    <xf numFmtId="0" fontId="9" fillId="0" borderId="0" xfId="1" applyFont="1">
      <alignment vertical="center"/>
    </xf>
    <xf numFmtId="0" fontId="10" fillId="0" borderId="0" xfId="1" applyFont="1" applyAlignment="1">
      <alignment horizontal="left" vertical="center"/>
    </xf>
    <xf numFmtId="0" fontId="8" fillId="0" borderId="0" xfId="1" applyFont="1" applyAlignment="1">
      <alignment horizontal="center" vertical="center"/>
    </xf>
    <xf numFmtId="0" fontId="10" fillId="3" borderId="21" xfId="1" applyFont="1" applyFill="1" applyBorder="1" applyAlignment="1">
      <alignment horizontal="center" vertical="center"/>
    </xf>
    <xf numFmtId="0" fontId="10" fillId="0" borderId="0" xfId="1" applyFont="1">
      <alignment vertical="center"/>
    </xf>
    <xf numFmtId="0" fontId="6" fillId="2" borderId="0" xfId="1" applyFont="1" applyFill="1" applyAlignment="1">
      <alignment horizontal="center" vertical="center"/>
    </xf>
    <xf numFmtId="12" fontId="10" fillId="2" borderId="0" xfId="1" applyNumberFormat="1" applyFont="1" applyFill="1" applyAlignment="1">
      <alignment horizontal="center" vertical="center"/>
    </xf>
    <xf numFmtId="12" fontId="72" fillId="0" borderId="0" xfId="1" applyNumberFormat="1" applyFont="1" applyAlignment="1">
      <alignment horizontal="center" vertical="center"/>
    </xf>
    <xf numFmtId="0" fontId="6" fillId="2" borderId="0" xfId="1" applyFont="1" applyFill="1" applyAlignment="1">
      <alignment horizontal="center" vertical="center" shrinkToFit="1"/>
    </xf>
    <xf numFmtId="0" fontId="10" fillId="2" borderId="0" xfId="1" applyFont="1" applyFill="1" applyAlignment="1">
      <alignment horizontal="center" vertical="center"/>
    </xf>
    <xf numFmtId="0" fontId="8" fillId="0" borderId="0" xfId="1" applyFont="1">
      <alignment vertical="center"/>
    </xf>
    <xf numFmtId="0" fontId="17" fillId="0" borderId="0" xfId="1" applyFont="1" applyAlignment="1">
      <alignment horizontal="right" vertical="center"/>
    </xf>
    <xf numFmtId="0" fontId="10" fillId="3" borderId="8" xfId="1" quotePrefix="1" applyFont="1" applyFill="1" applyBorder="1" applyAlignment="1">
      <alignment horizontal="center" vertical="center"/>
    </xf>
    <xf numFmtId="0" fontId="10" fillId="2" borderId="0" xfId="1" applyFont="1" applyFill="1">
      <alignment vertical="center"/>
    </xf>
    <xf numFmtId="0" fontId="10" fillId="0" borderId="0" xfId="1" quotePrefix="1" applyFont="1">
      <alignment vertical="center"/>
    </xf>
    <xf numFmtId="0" fontId="7" fillId="0" borderId="0" xfId="1" applyFont="1" applyAlignment="1">
      <alignment vertical="top"/>
    </xf>
    <xf numFmtId="0" fontId="7" fillId="0" borderId="0" xfId="1" applyFont="1" applyAlignment="1">
      <alignment horizontal="left" vertical="center" wrapText="1"/>
    </xf>
    <xf numFmtId="180" fontId="6" fillId="0" borderId="7" xfId="1" applyNumberFormat="1" applyFont="1" applyBorder="1" applyAlignment="1">
      <alignment horizontal="center" vertical="center"/>
    </xf>
    <xf numFmtId="180" fontId="6" fillId="0" borderId="7" xfId="1" quotePrefix="1" applyNumberFormat="1" applyFont="1" applyBorder="1" applyAlignment="1">
      <alignment horizontal="center" vertical="center"/>
    </xf>
    <xf numFmtId="181" fontId="10" fillId="2" borderId="0" xfId="1" applyNumberFormat="1" applyFont="1" applyFill="1" applyAlignment="1">
      <alignment horizontal="center" vertical="center"/>
    </xf>
    <xf numFmtId="0" fontId="12" fillId="0" borderId="0" xfId="1" applyFont="1">
      <alignment vertical="center"/>
    </xf>
    <xf numFmtId="0" fontId="10" fillId="0" borderId="0" xfId="1" applyFont="1" applyAlignment="1">
      <alignment horizontal="right" vertical="center"/>
    </xf>
    <xf numFmtId="0" fontId="7" fillId="2" borderId="1" xfId="1" applyFont="1" applyFill="1" applyBorder="1" applyAlignment="1">
      <alignment horizontal="center" vertical="center"/>
    </xf>
    <xf numFmtId="180" fontId="7" fillId="2" borderId="7" xfId="1" applyNumberFormat="1" applyFont="1" applyFill="1" applyBorder="1" applyAlignment="1">
      <alignment horizontal="center" vertical="center" shrinkToFit="1"/>
    </xf>
    <xf numFmtId="0" fontId="7" fillId="2" borderId="0" xfId="1" applyFont="1" applyFill="1" applyAlignment="1">
      <alignment horizontal="center" vertical="center"/>
    </xf>
    <xf numFmtId="0" fontId="7" fillId="2" borderId="1" xfId="1" applyFont="1" applyFill="1" applyBorder="1" applyAlignment="1">
      <alignment horizontal="center" vertical="center" wrapText="1"/>
    </xf>
    <xf numFmtId="176" fontId="7" fillId="2" borderId="0" xfId="1" applyNumberFormat="1" applyFont="1" applyFill="1">
      <alignment vertical="center"/>
    </xf>
    <xf numFmtId="176" fontId="10" fillId="2" borderId="0" xfId="1" applyNumberFormat="1" applyFont="1" applyFill="1" applyAlignment="1">
      <alignment vertical="center" shrinkToFit="1"/>
    </xf>
    <xf numFmtId="0" fontId="7" fillId="0" borderId="9" xfId="1" applyFont="1" applyBorder="1">
      <alignment vertical="center"/>
    </xf>
    <xf numFmtId="0" fontId="9" fillId="5" borderId="0" xfId="1" applyFont="1" applyFill="1">
      <alignment vertical="center"/>
    </xf>
    <xf numFmtId="0" fontId="7" fillId="5" borderId="0" xfId="1" applyFont="1" applyFill="1">
      <alignment vertical="center"/>
    </xf>
    <xf numFmtId="0" fontId="11" fillId="0" borderId="0" xfId="1" applyFont="1">
      <alignment vertical="center"/>
    </xf>
    <xf numFmtId="0" fontId="11" fillId="0" borderId="19" xfId="1" applyFont="1" applyBorder="1">
      <alignment vertical="center"/>
    </xf>
    <xf numFmtId="0" fontId="7" fillId="0" borderId="19" xfId="1" applyFont="1" applyBorder="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9" fillId="6" borderId="0" xfId="1" applyFont="1" applyFill="1">
      <alignment vertical="center"/>
    </xf>
    <xf numFmtId="0" fontId="7" fillId="6" borderId="0" xfId="1" applyFont="1" applyFill="1">
      <alignment vertical="center"/>
    </xf>
    <xf numFmtId="0" fontId="9" fillId="4" borderId="0" xfId="1" applyFont="1" applyFill="1">
      <alignment vertical="center"/>
    </xf>
    <xf numFmtId="0" fontId="7" fillId="4" borderId="0" xfId="1" applyFont="1" applyFill="1">
      <alignment vertical="center"/>
    </xf>
    <xf numFmtId="0" fontId="9" fillId="0" borderId="19" xfId="1" applyFont="1" applyBorder="1">
      <alignment vertical="center"/>
    </xf>
    <xf numFmtId="0" fontId="15" fillId="0" borderId="0" xfId="0" applyFont="1" applyAlignment="1">
      <alignment vertical="center"/>
    </xf>
    <xf numFmtId="0" fontId="7" fillId="0" borderId="0" xfId="0" applyFont="1" applyFill="1" applyBorder="1" applyAlignment="1"/>
    <xf numFmtId="176" fontId="9" fillId="0" borderId="0" xfId="1" applyNumberFormat="1" applyFont="1" applyFill="1" applyBorder="1" applyAlignment="1" applyProtection="1">
      <alignment vertical="center"/>
    </xf>
    <xf numFmtId="0" fontId="32" fillId="3" borderId="1" xfId="5" applyFont="1" applyFill="1" applyBorder="1" applyAlignment="1">
      <alignment horizontal="center" vertical="center"/>
    </xf>
    <xf numFmtId="0" fontId="70" fillId="3" borderId="1" xfId="5" applyFont="1" applyFill="1" applyBorder="1" applyAlignment="1">
      <alignment horizontal="center" vertical="center"/>
    </xf>
    <xf numFmtId="0" fontId="18" fillId="0" borderId="0" xfId="0" applyFont="1" applyAlignment="1">
      <alignment vertical="center"/>
    </xf>
    <xf numFmtId="0" fontId="18" fillId="0" borderId="0" xfId="0" applyFont="1" applyAlignment="1">
      <alignment vertical="center" wrapText="1"/>
    </xf>
    <xf numFmtId="0" fontId="33" fillId="0" borderId="27" xfId="0" applyFont="1" applyBorder="1" applyAlignment="1">
      <alignment vertical="center" wrapText="1"/>
    </xf>
    <xf numFmtId="183" fontId="33" fillId="0" borderId="5" xfId="0" applyNumberFormat="1" applyFont="1" applyBorder="1" applyAlignment="1">
      <alignment horizontal="right" vertical="center" wrapText="1"/>
    </xf>
    <xf numFmtId="183" fontId="33" fillId="0" borderId="61" xfId="0" applyNumberFormat="1" applyFont="1" applyBorder="1" applyAlignment="1">
      <alignment horizontal="right" vertical="center" wrapText="1"/>
    </xf>
    <xf numFmtId="183" fontId="33" fillId="0" borderId="6" xfId="0" applyNumberFormat="1" applyFont="1" applyBorder="1" applyAlignment="1">
      <alignment horizontal="right" vertical="center" wrapText="1"/>
    </xf>
    <xf numFmtId="183" fontId="33" fillId="0" borderId="63" xfId="0" applyNumberFormat="1" applyFont="1" applyBorder="1" applyAlignment="1">
      <alignment horizontal="right" vertical="center" wrapText="1"/>
    </xf>
    <xf numFmtId="183" fontId="33" fillId="0" borderId="37" xfId="0" applyNumberFormat="1" applyFont="1" applyBorder="1" applyAlignment="1">
      <alignment horizontal="right" vertical="center" wrapText="1"/>
    </xf>
    <xf numFmtId="0" fontId="33" fillId="0" borderId="63" xfId="0" applyFont="1" applyBorder="1" applyAlignment="1">
      <alignment vertical="center" wrapText="1"/>
    </xf>
    <xf numFmtId="0" fontId="33" fillId="0" borderId="3" xfId="0" applyFont="1" applyBorder="1" applyAlignment="1">
      <alignment vertical="center" wrapText="1"/>
    </xf>
    <xf numFmtId="183" fontId="33" fillId="0" borderId="27" xfId="0" applyNumberFormat="1" applyFont="1" applyBorder="1" applyAlignment="1">
      <alignment horizontal="right" vertical="center" wrapText="1"/>
    </xf>
    <xf numFmtId="183" fontId="33" fillId="0" borderId="32" xfId="0" applyNumberFormat="1" applyFont="1" applyBorder="1" applyAlignment="1">
      <alignment horizontal="right" vertical="center" wrapText="1"/>
    </xf>
    <xf numFmtId="183" fontId="33" fillId="0" borderId="60" xfId="0" applyNumberFormat="1" applyFont="1" applyFill="1" applyBorder="1" applyAlignment="1">
      <alignment horizontal="right" vertical="center" wrapText="1"/>
    </xf>
    <xf numFmtId="184" fontId="33" fillId="0" borderId="127" xfId="4" applyNumberFormat="1" applyFont="1" applyBorder="1" applyAlignment="1">
      <alignment horizontal="right" vertical="center" wrapText="1"/>
    </xf>
    <xf numFmtId="184" fontId="33" fillId="0" borderId="60" xfId="4" applyNumberFormat="1" applyFont="1" applyFill="1" applyBorder="1" applyAlignment="1">
      <alignment horizontal="right" vertical="center" wrapText="1"/>
    </xf>
    <xf numFmtId="184" fontId="33" fillId="0" borderId="63" xfId="4" applyNumberFormat="1" applyFont="1" applyFill="1" applyBorder="1" applyAlignment="1">
      <alignment horizontal="right" vertical="center" wrapText="1"/>
    </xf>
    <xf numFmtId="184" fontId="33" fillId="0" borderId="27" xfId="4" applyNumberFormat="1" applyFont="1" applyFill="1" applyBorder="1" applyAlignment="1">
      <alignment horizontal="right" vertical="center" wrapText="1"/>
    </xf>
    <xf numFmtId="184" fontId="33" fillId="0" borderId="127" xfId="4" applyNumberFormat="1" applyFont="1" applyFill="1" applyBorder="1" applyAlignment="1">
      <alignment horizontal="right" vertical="center" wrapText="1"/>
    </xf>
    <xf numFmtId="184" fontId="33" fillId="0" borderId="3" xfId="4" applyNumberFormat="1" applyFont="1" applyFill="1" applyBorder="1" applyAlignment="1">
      <alignment horizontal="right" vertical="center" wrapText="1"/>
    </xf>
    <xf numFmtId="0" fontId="74" fillId="0" borderId="0" xfId="1" applyFont="1">
      <alignment vertical="center"/>
    </xf>
    <xf numFmtId="0" fontId="38" fillId="2" borderId="128" xfId="0" applyFont="1" applyFill="1" applyBorder="1" applyAlignment="1">
      <alignment horizontal="left" vertical="center" wrapText="1"/>
    </xf>
    <xf numFmtId="0" fontId="38" fillId="2" borderId="119" xfId="0" applyFont="1" applyFill="1" applyBorder="1" applyAlignment="1">
      <alignment horizontal="left" vertical="center" wrapText="1"/>
    </xf>
    <xf numFmtId="0" fontId="38" fillId="2" borderId="122" xfId="0" applyFont="1" applyFill="1" applyBorder="1" applyAlignment="1">
      <alignment vertical="center" wrapText="1"/>
    </xf>
    <xf numFmtId="0" fontId="38" fillId="2" borderId="128" xfId="0" applyFont="1" applyFill="1" applyBorder="1" applyAlignment="1">
      <alignment vertical="center" wrapText="1"/>
    </xf>
    <xf numFmtId="0" fontId="33" fillId="0" borderId="0" xfId="0" applyFont="1" applyAlignment="1">
      <alignment horizontal="left"/>
    </xf>
    <xf numFmtId="0" fontId="34" fillId="0" borderId="0" xfId="0" applyFont="1" applyAlignment="1">
      <alignment horizontal="right"/>
    </xf>
    <xf numFmtId="0" fontId="42" fillId="0" borderId="75" xfId="0" applyFont="1" applyBorder="1" applyAlignment="1">
      <alignment vertical="center" wrapText="1"/>
    </xf>
    <xf numFmtId="0" fontId="38" fillId="2" borderId="54" xfId="0" applyFont="1" applyFill="1" applyBorder="1" applyAlignment="1">
      <alignment horizontal="center" vertical="center"/>
    </xf>
    <xf numFmtId="14" fontId="0" fillId="0" borderId="0" xfId="0" applyNumberFormat="1"/>
    <xf numFmtId="0" fontId="76" fillId="15" borderId="1" xfId="0" applyFont="1" applyFill="1" applyBorder="1"/>
    <xf numFmtId="0" fontId="77" fillId="16" borderId="1" xfId="0" applyFont="1" applyFill="1" applyBorder="1"/>
    <xf numFmtId="0" fontId="76" fillId="17" borderId="1" xfId="0" applyFont="1" applyFill="1" applyBorder="1"/>
    <xf numFmtId="0" fontId="0" fillId="0" borderId="1" xfId="0" applyBorder="1"/>
    <xf numFmtId="0" fontId="0" fillId="0" borderId="0" xfId="0" applyNumberFormat="1"/>
    <xf numFmtId="0" fontId="33" fillId="0" borderId="85" xfId="0" applyFont="1" applyBorder="1" applyAlignment="1">
      <alignment horizontal="left" vertical="top" wrapText="1"/>
    </xf>
    <xf numFmtId="0" fontId="33" fillId="0" borderId="126" xfId="0" applyFont="1" applyBorder="1" applyAlignment="1">
      <alignment horizontal="left" vertical="top" wrapText="1"/>
    </xf>
    <xf numFmtId="183" fontId="33" fillId="0" borderId="85" xfId="0" applyNumberFormat="1" applyFont="1" applyBorder="1" applyAlignment="1">
      <alignment horizontal="left" vertical="top" wrapText="1"/>
    </xf>
    <xf numFmtId="0" fontId="33" fillId="0" borderId="44" xfId="0" applyFont="1" applyBorder="1" applyAlignment="1">
      <alignment horizontal="left" vertical="top" wrapText="1"/>
    </xf>
    <xf numFmtId="184" fontId="38" fillId="0" borderId="73" xfId="4" applyNumberFormat="1" applyFont="1" applyFill="1" applyBorder="1" applyAlignment="1">
      <alignment horizontal="right" vertical="center" wrapText="1"/>
    </xf>
    <xf numFmtId="0" fontId="40" fillId="0" borderId="0" xfId="0" applyFont="1" applyAlignment="1">
      <alignment vertical="center"/>
    </xf>
    <xf numFmtId="0" fontId="42" fillId="0" borderId="0" xfId="0" applyFont="1" applyAlignment="1">
      <alignment vertical="center"/>
    </xf>
    <xf numFmtId="0" fontId="79" fillId="0" borderId="0" xfId="0" applyFont="1" applyAlignment="1">
      <alignment horizontal="left" vertical="center" wrapText="1"/>
    </xf>
    <xf numFmtId="0" fontId="80" fillId="0" borderId="0" xfId="0" applyFont="1" applyAlignment="1">
      <alignment horizontal="left" vertical="center" wrapText="1"/>
    </xf>
    <xf numFmtId="0" fontId="28" fillId="2" borderId="1" xfId="0" applyFont="1" applyFill="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vertical="center"/>
    </xf>
    <xf numFmtId="0" fontId="28" fillId="0" borderId="1" xfId="0" applyFont="1" applyBorder="1" applyAlignment="1">
      <alignment horizontal="left" vertical="center"/>
    </xf>
    <xf numFmtId="0" fontId="28" fillId="0" borderId="1" xfId="0" applyFont="1" applyBorder="1" applyAlignment="1">
      <alignment horizontal="center" vertical="center" wrapText="1"/>
    </xf>
    <xf numFmtId="0" fontId="22" fillId="0" borderId="37" xfId="5" applyFont="1" applyBorder="1">
      <alignment vertical="center"/>
    </xf>
    <xf numFmtId="0" fontId="10" fillId="0" borderId="12"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5"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17" xfId="1" applyFont="1" applyFill="1" applyBorder="1" applyAlignment="1">
      <alignment horizontal="center" vertical="center"/>
    </xf>
    <xf numFmtId="0" fontId="10" fillId="0" borderId="8" xfId="1" quotePrefix="1" applyFont="1" applyFill="1" applyBorder="1" applyAlignment="1">
      <alignment horizontal="center" vertical="center"/>
    </xf>
    <xf numFmtId="183" fontId="33" fillId="0" borderId="127" xfId="0" applyNumberFormat="1" applyFont="1" applyBorder="1" applyAlignment="1">
      <alignment horizontal="right" vertical="center" wrapText="1"/>
    </xf>
    <xf numFmtId="56" fontId="82" fillId="0" borderId="63" xfId="0" quotePrefix="1" applyNumberFormat="1" applyFont="1" applyBorder="1" applyAlignment="1">
      <alignment horizontal="left" vertical="center" wrapText="1"/>
    </xf>
    <xf numFmtId="56" fontId="82" fillId="0" borderId="27" xfId="0" applyNumberFormat="1" applyFont="1" applyBorder="1" applyAlignment="1">
      <alignment vertical="center" wrapText="1"/>
    </xf>
    <xf numFmtId="0" fontId="33" fillId="0" borderId="1" xfId="0" applyFont="1" applyBorder="1" applyAlignment="1">
      <alignment vertical="center" wrapText="1"/>
    </xf>
    <xf numFmtId="0" fontId="33" fillId="0" borderId="122" xfId="0" applyFont="1" applyBorder="1" applyAlignment="1">
      <alignment vertical="center" wrapText="1"/>
    </xf>
    <xf numFmtId="0" fontId="82" fillId="0" borderId="63" xfId="0" applyFont="1" applyBorder="1" applyAlignment="1">
      <alignment vertical="center" wrapText="1"/>
    </xf>
    <xf numFmtId="0" fontId="82" fillId="0" borderId="27" xfId="0" applyFont="1" applyBorder="1" applyAlignment="1">
      <alignment vertical="center" wrapText="1"/>
    </xf>
    <xf numFmtId="0" fontId="82" fillId="0" borderId="3" xfId="0" applyFont="1" applyBorder="1" applyAlignment="1">
      <alignment vertical="center" wrapText="1"/>
    </xf>
    <xf numFmtId="0" fontId="44" fillId="0" borderId="0" xfId="0" applyFont="1" applyFill="1" applyAlignment="1">
      <alignment vertical="center"/>
    </xf>
    <xf numFmtId="0" fontId="44" fillId="0" borderId="0" xfId="0" applyFont="1" applyFill="1" applyAlignment="1">
      <alignment horizontal="center" vertical="center" shrinkToFit="1"/>
    </xf>
    <xf numFmtId="0" fontId="75" fillId="0" borderId="0" xfId="0" applyFont="1" applyAlignment="1">
      <alignment horizontal="center" vertical="center"/>
    </xf>
    <xf numFmtId="0" fontId="18" fillId="0" borderId="37" xfId="0" applyFont="1" applyFill="1" applyBorder="1" applyAlignment="1">
      <alignment vertical="center"/>
    </xf>
    <xf numFmtId="0" fontId="37" fillId="0" borderId="0" xfId="0" applyFont="1" applyAlignment="1">
      <alignment horizontal="center" vertical="center"/>
    </xf>
    <xf numFmtId="0" fontId="26" fillId="0" borderId="0" xfId="0" applyFont="1" applyAlignment="1">
      <alignment horizontal="left" vertical="top" wrapText="1"/>
    </xf>
    <xf numFmtId="0" fontId="0" fillId="0" borderId="0" xfId="0" applyProtection="1">
      <protection locked="0"/>
    </xf>
    <xf numFmtId="0" fontId="73" fillId="0" borderId="0" xfId="0" applyFont="1" applyAlignment="1">
      <alignment vertical="center" wrapText="1"/>
    </xf>
    <xf numFmtId="184" fontId="0" fillId="0" borderId="0" xfId="0" applyNumberFormat="1" applyAlignment="1">
      <alignment vertical="center"/>
    </xf>
    <xf numFmtId="183" fontId="33" fillId="0" borderId="85" xfId="0" applyNumberFormat="1" applyFont="1" applyBorder="1" applyAlignment="1">
      <alignment horizontal="left" vertical="center" wrapText="1"/>
    </xf>
    <xf numFmtId="183" fontId="33" fillId="0" borderId="44" xfId="0" applyNumberFormat="1" applyFont="1" applyBorder="1" applyAlignment="1">
      <alignment horizontal="left" vertical="center" wrapText="1"/>
    </xf>
    <xf numFmtId="183" fontId="33" fillId="0" borderId="84" xfId="0" applyNumberFormat="1" applyFont="1" applyBorder="1" applyAlignment="1">
      <alignment horizontal="left" vertical="center" wrapText="1"/>
    </xf>
    <xf numFmtId="56" fontId="82" fillId="0" borderId="63" xfId="0" quotePrefix="1" applyNumberFormat="1" applyFont="1" applyBorder="1" applyAlignment="1">
      <alignment vertical="center" wrapText="1"/>
    </xf>
    <xf numFmtId="176" fontId="18" fillId="0" borderId="3" xfId="3" applyNumberFormat="1" applyFont="1" applyFill="1" applyBorder="1" applyAlignment="1" applyProtection="1">
      <alignment vertical="center"/>
    </xf>
    <xf numFmtId="176" fontId="18" fillId="0" borderId="2" xfId="3" applyNumberFormat="1" applyFont="1" applyFill="1" applyBorder="1" applyAlignment="1" applyProtection="1">
      <alignment vertical="center"/>
    </xf>
    <xf numFmtId="176" fontId="18" fillId="0" borderId="1" xfId="3" applyNumberFormat="1" applyFont="1" applyFill="1" applyBorder="1" applyAlignment="1" applyProtection="1">
      <alignment vertical="center"/>
    </xf>
    <xf numFmtId="176" fontId="18" fillId="0" borderId="27" xfId="3" applyNumberFormat="1" applyFont="1" applyFill="1" applyBorder="1" applyAlignment="1" applyProtection="1">
      <alignment vertical="center"/>
    </xf>
    <xf numFmtId="182" fontId="18" fillId="0" borderId="3" xfId="3" applyNumberFormat="1" applyFont="1" applyFill="1" applyBorder="1" applyAlignment="1" applyProtection="1">
      <alignment vertical="center"/>
    </xf>
    <xf numFmtId="182" fontId="18" fillId="0" borderId="2" xfId="3" applyNumberFormat="1" applyFont="1" applyFill="1" applyBorder="1" applyAlignment="1" applyProtection="1">
      <alignment vertical="center"/>
    </xf>
    <xf numFmtId="176" fontId="18" fillId="0" borderId="34" xfId="3" applyNumberFormat="1" applyFont="1" applyFill="1" applyBorder="1" applyAlignment="1" applyProtection="1">
      <alignment vertical="center"/>
    </xf>
    <xf numFmtId="182" fontId="18" fillId="0" borderId="1" xfId="3" applyNumberFormat="1" applyFont="1" applyFill="1" applyBorder="1" applyAlignment="1" applyProtection="1">
      <alignment vertical="center"/>
    </xf>
    <xf numFmtId="176" fontId="18" fillId="0" borderId="5" xfId="3" applyNumberFormat="1" applyFont="1" applyFill="1" applyBorder="1" applyAlignment="1" applyProtection="1">
      <alignment vertical="center"/>
    </xf>
    <xf numFmtId="184" fontId="33" fillId="0" borderId="68" xfId="0" applyNumberFormat="1" applyFont="1" applyFill="1" applyBorder="1" applyAlignment="1">
      <alignment vertical="center"/>
    </xf>
    <xf numFmtId="182" fontId="18" fillId="0" borderId="35" xfId="3" applyNumberFormat="1" applyFont="1" applyFill="1" applyBorder="1" applyAlignment="1" applyProtection="1">
      <alignment vertical="center"/>
    </xf>
    <xf numFmtId="182" fontId="18" fillId="0" borderId="30" xfId="3" applyNumberFormat="1" applyFont="1" applyFill="1" applyBorder="1" applyAlignment="1" applyProtection="1">
      <alignment vertical="center"/>
    </xf>
    <xf numFmtId="189" fontId="18" fillId="0" borderId="2" xfId="3" applyNumberFormat="1" applyFont="1" applyFill="1" applyBorder="1" applyAlignment="1" applyProtection="1">
      <alignment vertical="center"/>
    </xf>
    <xf numFmtId="176" fontId="23" fillId="0" borderId="30" xfId="3" applyNumberFormat="1" applyFont="1" applyFill="1" applyBorder="1" applyAlignment="1" applyProtection="1">
      <alignment vertical="center"/>
    </xf>
    <xf numFmtId="0" fontId="18" fillId="0" borderId="0" xfId="1" applyFont="1" applyProtection="1">
      <alignment vertical="center"/>
      <protection locked="0"/>
    </xf>
    <xf numFmtId="0" fontId="19" fillId="0" borderId="0" xfId="1" applyFont="1" applyProtection="1">
      <alignment vertical="center"/>
      <protection locked="0"/>
    </xf>
    <xf numFmtId="0" fontId="20" fillId="0" borderId="0" xfId="1" applyFont="1" applyProtection="1">
      <alignment vertical="center"/>
      <protection locked="0"/>
    </xf>
    <xf numFmtId="0" fontId="26" fillId="0" borderId="0" xfId="0" applyFont="1" applyProtection="1">
      <protection locked="0"/>
    </xf>
    <xf numFmtId="0" fontId="26" fillId="0" borderId="0" xfId="0" applyFont="1" applyAlignment="1" applyProtection="1">
      <alignment horizontal="center"/>
      <protection locked="0"/>
    </xf>
    <xf numFmtId="0" fontId="18" fillId="0" borderId="0" xfId="0" applyFont="1" applyProtection="1">
      <protection locked="0"/>
    </xf>
    <xf numFmtId="0" fontId="26" fillId="0" borderId="0" xfId="0" applyFont="1" applyAlignment="1" applyProtection="1">
      <alignment vertical="top" wrapText="1"/>
      <protection locked="0"/>
    </xf>
    <xf numFmtId="0" fontId="18" fillId="0" borderId="0" xfId="0" applyFont="1" applyFill="1" applyAlignment="1" applyProtection="1">
      <alignment horizontal="center"/>
      <protection locked="0"/>
    </xf>
    <xf numFmtId="0" fontId="26" fillId="0" borderId="0" xfId="0" applyFont="1" applyAlignment="1" applyProtection="1">
      <alignment vertical="top"/>
      <protection locked="0"/>
    </xf>
    <xf numFmtId="0" fontId="18" fillId="0" borderId="0" xfId="0" applyFont="1" applyAlignment="1" applyProtection="1">
      <alignment vertical="top" wrapText="1"/>
      <protection locked="0"/>
    </xf>
    <xf numFmtId="0" fontId="30" fillId="0" borderId="0" xfId="0" applyFont="1" applyProtection="1">
      <protection locked="0"/>
    </xf>
    <xf numFmtId="0" fontId="18" fillId="0" borderId="0" xfId="1" applyFont="1" applyAlignment="1" applyProtection="1">
      <alignment vertical="center"/>
      <protection locked="0"/>
    </xf>
    <xf numFmtId="0" fontId="20" fillId="0" borderId="0" xfId="1" applyFont="1" applyAlignment="1" applyProtection="1">
      <alignment vertical="center"/>
      <protection locked="0"/>
    </xf>
    <xf numFmtId="0" fontId="0" fillId="0" borderId="0" xfId="0" applyBorder="1" applyProtection="1">
      <protection locked="0"/>
    </xf>
    <xf numFmtId="0" fontId="18" fillId="0" borderId="31" xfId="0" applyFont="1" applyFill="1" applyBorder="1" applyAlignment="1" applyProtection="1">
      <alignment vertical="center"/>
      <protection locked="0"/>
    </xf>
    <xf numFmtId="0" fontId="18" fillId="0" borderId="4" xfId="0" applyFont="1" applyFill="1" applyBorder="1" applyAlignment="1" applyProtection="1">
      <alignment vertical="center"/>
      <protection locked="0"/>
    </xf>
    <xf numFmtId="0" fontId="18" fillId="0" borderId="45" xfId="0" applyFont="1" applyFill="1" applyBorder="1" applyAlignment="1" applyProtection="1">
      <alignment vertical="center"/>
      <protection locked="0"/>
    </xf>
    <xf numFmtId="0" fontId="18" fillId="0" borderId="58" xfId="0" applyFont="1" applyFill="1" applyBorder="1" applyAlignment="1" applyProtection="1">
      <alignment vertical="center"/>
      <protection locked="0"/>
    </xf>
    <xf numFmtId="0" fontId="18" fillId="0" borderId="32" xfId="0" applyFont="1" applyFill="1" applyBorder="1" applyAlignment="1" applyProtection="1">
      <alignment vertical="center"/>
      <protection locked="0"/>
    </xf>
    <xf numFmtId="0" fontId="18" fillId="0" borderId="3" xfId="0" applyFont="1" applyFill="1" applyBorder="1" applyAlignment="1" applyProtection="1">
      <alignment horizontal="left" vertical="center"/>
      <protection locked="0"/>
    </xf>
    <xf numFmtId="0" fontId="33" fillId="0" borderId="0" xfId="0" applyFont="1" applyAlignment="1" applyProtection="1">
      <alignment vertical="center"/>
      <protection locked="0"/>
    </xf>
    <xf numFmtId="0" fontId="81" fillId="0" borderId="0" xfId="0" applyFont="1" applyAlignment="1" applyProtection="1">
      <alignment vertical="center"/>
      <protection locked="0"/>
    </xf>
    <xf numFmtId="191" fontId="81" fillId="0" borderId="0" xfId="0" applyNumberFormat="1" applyFont="1" applyAlignment="1" applyProtection="1">
      <alignment vertical="center"/>
      <protection locked="0"/>
    </xf>
    <xf numFmtId="0" fontId="81" fillId="0" borderId="0" xfId="0" applyNumberFormat="1" applyFont="1" applyAlignment="1" applyProtection="1">
      <alignment vertical="center"/>
      <protection locked="0"/>
    </xf>
    <xf numFmtId="0" fontId="81" fillId="0" borderId="0" xfId="0" applyFont="1" applyAlignment="1" applyProtection="1">
      <alignment horizontal="center" vertical="center"/>
      <protection locked="0"/>
    </xf>
    <xf numFmtId="0" fontId="81" fillId="0" borderId="0" xfId="0" applyFont="1" applyAlignment="1" applyProtection="1">
      <alignment vertical="center" shrinkToFit="1"/>
      <protection locked="0"/>
    </xf>
    <xf numFmtId="0" fontId="70" fillId="0" borderId="1" xfId="0" applyFont="1" applyBorder="1" applyAlignment="1" applyProtection="1">
      <alignment horizontal="center" vertical="center" wrapText="1"/>
      <protection locked="0"/>
    </xf>
    <xf numFmtId="191" fontId="70" fillId="0" borderId="1" xfId="0" applyNumberFormat="1" applyFont="1" applyBorder="1" applyAlignment="1" applyProtection="1">
      <alignment horizontal="center" vertical="center" wrapText="1"/>
      <protection locked="0"/>
    </xf>
    <xf numFmtId="0" fontId="84" fillId="0" borderId="1" xfId="0" applyNumberFormat="1" applyFont="1" applyBorder="1" applyAlignment="1" applyProtection="1">
      <alignment horizontal="center" vertical="center" wrapText="1"/>
      <protection locked="0"/>
    </xf>
    <xf numFmtId="0" fontId="70" fillId="0" borderId="26" xfId="0" applyFont="1" applyBorder="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0" fontId="81" fillId="0" borderId="0" xfId="0" applyFont="1" applyAlignment="1" applyProtection="1">
      <alignment vertical="top" wrapText="1"/>
      <protection locked="0"/>
    </xf>
    <xf numFmtId="0" fontId="81" fillId="0" borderId="0" xfId="0" quotePrefix="1" applyFont="1" applyAlignment="1" applyProtection="1">
      <alignment vertical="top" wrapText="1"/>
      <protection locked="0"/>
    </xf>
    <xf numFmtId="0" fontId="81" fillId="0" borderId="0" xfId="0" applyFont="1" applyProtection="1">
      <protection locked="0"/>
    </xf>
    <xf numFmtId="0" fontId="81" fillId="0" borderId="0" xfId="0" applyFont="1" applyAlignment="1" applyProtection="1">
      <alignment vertical="center"/>
    </xf>
    <xf numFmtId="0" fontId="47" fillId="0" borderId="0" xfId="0" applyFont="1" applyAlignment="1" applyProtection="1">
      <alignment vertical="center"/>
      <protection locked="0"/>
    </xf>
    <xf numFmtId="0" fontId="53" fillId="0" borderId="0" xfId="0" applyFont="1" applyAlignment="1" applyProtection="1">
      <alignment vertical="center"/>
      <protection locked="0"/>
    </xf>
    <xf numFmtId="0" fontId="55" fillId="0" borderId="0" xfId="0" applyFont="1" applyProtection="1">
      <protection locked="0"/>
    </xf>
    <xf numFmtId="0" fontId="56" fillId="0" borderId="0" xfId="0" applyFont="1" applyAlignment="1" applyProtection="1">
      <alignment vertical="center"/>
      <protection locked="0"/>
    </xf>
    <xf numFmtId="57" fontId="56" fillId="0" borderId="0" xfId="0" applyNumberFormat="1" applyFont="1" applyAlignment="1" applyProtection="1">
      <alignment vertical="center"/>
      <protection locked="0"/>
    </xf>
    <xf numFmtId="57" fontId="51" fillId="0" borderId="0" xfId="0" applyNumberFormat="1" applyFont="1" applyProtection="1">
      <protection locked="0"/>
    </xf>
    <xf numFmtId="0" fontId="51" fillId="0" borderId="0" xfId="0" applyFont="1" applyAlignment="1" applyProtection="1">
      <alignment horizontal="right"/>
      <protection locked="0"/>
    </xf>
    <xf numFmtId="0" fontId="60" fillId="0" borderId="0" xfId="0" applyFont="1" applyAlignment="1" applyProtection="1">
      <alignment vertical="center"/>
      <protection locked="0"/>
    </xf>
    <xf numFmtId="57" fontId="60" fillId="0" borderId="0" xfId="0" applyNumberFormat="1" applyFont="1" applyAlignment="1" applyProtection="1">
      <alignment vertical="center"/>
      <protection locked="0"/>
    </xf>
    <xf numFmtId="0" fontId="60" fillId="0" borderId="0" xfId="0" applyFont="1" applyAlignment="1" applyProtection="1">
      <alignment horizontal="right" vertical="center"/>
      <protection locked="0"/>
    </xf>
    <xf numFmtId="0" fontId="53" fillId="13" borderId="113" xfId="0" applyFont="1" applyFill="1" applyBorder="1" applyAlignment="1" applyProtection="1">
      <alignment horizontal="center" vertical="center"/>
      <protection locked="0"/>
    </xf>
    <xf numFmtId="0" fontId="56" fillId="0" borderId="114" xfId="0" applyFont="1" applyBorder="1" applyAlignment="1" applyProtection="1">
      <alignment horizontal="center" vertical="center"/>
      <protection locked="0"/>
    </xf>
    <xf numFmtId="0" fontId="53" fillId="11" borderId="115" xfId="0" applyFont="1" applyFill="1" applyBorder="1" applyAlignment="1" applyProtection="1">
      <alignment horizontal="center" vertical="center" wrapText="1"/>
      <protection locked="0"/>
    </xf>
    <xf numFmtId="0" fontId="56" fillId="0" borderId="116" xfId="0" applyFont="1" applyBorder="1" applyAlignment="1" applyProtection="1">
      <alignment horizontal="center" vertical="center" wrapText="1"/>
      <protection locked="0"/>
    </xf>
    <xf numFmtId="0" fontId="56" fillId="0" borderId="117" xfId="0" applyFont="1" applyBorder="1" applyAlignment="1" applyProtection="1">
      <alignment horizontal="center" vertical="center" wrapText="1"/>
      <protection locked="0"/>
    </xf>
    <xf numFmtId="0" fontId="56" fillId="0" borderId="16" xfId="0" applyFont="1" applyBorder="1" applyAlignment="1" applyProtection="1">
      <alignment horizontal="center" vertical="center" wrapText="1"/>
      <protection locked="0"/>
    </xf>
    <xf numFmtId="0" fontId="53" fillId="12" borderId="117" xfId="0" applyFont="1" applyFill="1" applyBorder="1" applyAlignment="1" applyProtection="1">
      <alignment horizontal="center" vertical="center" wrapText="1"/>
      <protection locked="0"/>
    </xf>
    <xf numFmtId="14" fontId="51" fillId="0" borderId="0" xfId="0" applyNumberFormat="1" applyFont="1" applyAlignment="1" applyProtection="1">
      <alignment vertical="center"/>
      <protection locked="0"/>
    </xf>
    <xf numFmtId="185" fontId="64" fillId="8" borderId="26" xfId="4" applyNumberFormat="1" applyFont="1" applyFill="1" applyBorder="1" applyAlignment="1" applyProtection="1">
      <alignment vertical="center" shrinkToFit="1"/>
      <protection locked="0"/>
    </xf>
    <xf numFmtId="188" fontId="64" fillId="3" borderId="123" xfId="0" applyNumberFormat="1" applyFont="1" applyFill="1" applyBorder="1" applyAlignment="1" applyProtection="1">
      <alignment vertical="center" shrinkToFit="1"/>
      <protection locked="0"/>
    </xf>
    <xf numFmtId="182" fontId="64" fillId="3" borderId="1" xfId="0" applyNumberFormat="1" applyFont="1" applyFill="1" applyBorder="1" applyAlignment="1" applyProtection="1">
      <alignment vertical="center" shrinkToFit="1"/>
      <protection locked="0"/>
    </xf>
    <xf numFmtId="0" fontId="54" fillId="2" borderId="89" xfId="0" applyFont="1" applyFill="1" applyBorder="1" applyAlignment="1" applyProtection="1">
      <alignment horizontal="left" shrinkToFit="1"/>
    </xf>
    <xf numFmtId="176" fontId="54" fillId="2" borderId="90" xfId="0" applyNumberFormat="1" applyFont="1" applyFill="1" applyBorder="1" applyAlignment="1" applyProtection="1">
      <alignment shrinkToFit="1"/>
    </xf>
    <xf numFmtId="0" fontId="54" fillId="2" borderId="91" xfId="0" applyFont="1" applyFill="1" applyBorder="1" applyAlignment="1" applyProtection="1">
      <alignment horizontal="left" shrinkToFit="1"/>
    </xf>
    <xf numFmtId="176" fontId="54" fillId="2" borderId="92" xfId="0" applyNumberFormat="1" applyFont="1" applyFill="1" applyBorder="1" applyAlignment="1" applyProtection="1">
      <alignment shrinkToFit="1"/>
    </xf>
    <xf numFmtId="0" fontId="54" fillId="2" borderId="93" xfId="0" applyFont="1" applyFill="1" applyBorder="1" applyAlignment="1" applyProtection="1">
      <alignment horizontal="left" shrinkToFit="1"/>
    </xf>
    <xf numFmtId="176" fontId="54" fillId="2" borderId="94" xfId="0" applyNumberFormat="1" applyFont="1" applyFill="1" applyBorder="1" applyAlignment="1" applyProtection="1">
      <alignment shrinkToFit="1"/>
    </xf>
    <xf numFmtId="0" fontId="54" fillId="2" borderId="89" xfId="0" applyFont="1" applyFill="1" applyBorder="1" applyAlignment="1" applyProtection="1">
      <alignment horizontal="center"/>
    </xf>
    <xf numFmtId="0" fontId="54" fillId="2" borderId="91" xfId="0" applyFont="1" applyFill="1" applyBorder="1" applyAlignment="1" applyProtection="1">
      <alignment horizontal="center"/>
    </xf>
    <xf numFmtId="0" fontId="54" fillId="2" borderId="93" xfId="0" applyFont="1" applyFill="1" applyBorder="1" applyAlignment="1" applyProtection="1">
      <alignment horizontal="center"/>
    </xf>
    <xf numFmtId="0" fontId="54" fillId="2" borderId="83" xfId="0" applyFont="1" applyFill="1" applyBorder="1" applyAlignment="1" applyProtection="1">
      <alignment horizontal="center" shrinkToFit="1"/>
    </xf>
    <xf numFmtId="0" fontId="54" fillId="2" borderId="88" xfId="0" applyFont="1" applyFill="1" applyBorder="1" applyAlignment="1" applyProtection="1">
      <alignment horizontal="center" shrinkToFit="1"/>
    </xf>
    <xf numFmtId="182" fontId="54" fillId="2" borderId="77" xfId="0" applyNumberFormat="1" applyFont="1" applyFill="1" applyBorder="1" applyAlignment="1" applyProtection="1">
      <alignment shrinkToFit="1"/>
    </xf>
    <xf numFmtId="182" fontId="54" fillId="2" borderId="79" xfId="0" applyNumberFormat="1" applyFont="1" applyFill="1" applyBorder="1" applyAlignment="1" applyProtection="1">
      <alignment shrinkToFit="1"/>
    </xf>
    <xf numFmtId="0" fontId="54" fillId="2" borderId="87" xfId="0" applyFont="1" applyFill="1" applyBorder="1" applyAlignment="1" applyProtection="1">
      <alignment horizontal="center"/>
    </xf>
    <xf numFmtId="182" fontId="54" fillId="2" borderId="88" xfId="0" applyNumberFormat="1" applyFont="1" applyFill="1" applyBorder="1" applyAlignment="1" applyProtection="1">
      <alignment shrinkToFit="1"/>
    </xf>
    <xf numFmtId="0" fontId="54" fillId="2" borderId="80" xfId="0" applyFont="1" applyFill="1" applyBorder="1" applyAlignment="1" applyProtection="1">
      <alignment horizontal="center"/>
    </xf>
    <xf numFmtId="182" fontId="54" fillId="2" borderId="81" xfId="0" applyNumberFormat="1" applyFont="1" applyFill="1" applyBorder="1" applyAlignment="1" applyProtection="1">
      <alignment shrinkToFit="1"/>
    </xf>
    <xf numFmtId="0" fontId="54" fillId="2" borderId="95" xfId="0" applyFont="1" applyFill="1" applyBorder="1" applyAlignment="1" applyProtection="1">
      <alignment horizontal="center"/>
    </xf>
    <xf numFmtId="38" fontId="54" fillId="2" borderId="88" xfId="4" applyFont="1" applyFill="1" applyBorder="1" applyAlignment="1" applyProtection="1">
      <alignment shrinkToFit="1"/>
    </xf>
    <xf numFmtId="38" fontId="51" fillId="2" borderId="96" xfId="4" applyFont="1" applyFill="1" applyBorder="1" applyAlignment="1" applyProtection="1"/>
    <xf numFmtId="182" fontId="59" fillId="0" borderId="0" xfId="0" applyNumberFormat="1" applyFont="1" applyAlignment="1" applyProtection="1">
      <alignment horizontal="center" vertical="center" shrinkToFit="1"/>
    </xf>
    <xf numFmtId="0" fontId="54" fillId="2" borderId="0" xfId="0" applyFont="1" applyFill="1" applyAlignment="1" applyProtection="1">
      <alignment horizontal="center" shrinkToFit="1"/>
    </xf>
    <xf numFmtId="0" fontId="54" fillId="2" borderId="0" xfId="0" applyFont="1" applyFill="1" applyAlignment="1" applyProtection="1">
      <alignment horizontal="right" shrinkToFit="1"/>
    </xf>
    <xf numFmtId="0" fontId="51" fillId="0" borderId="0" xfId="0" applyFont="1" applyAlignment="1" applyProtection="1">
      <alignment horizontal="center" shrinkToFit="1"/>
    </xf>
    <xf numFmtId="0" fontId="51" fillId="0" borderId="0" xfId="0" applyFont="1" applyProtection="1"/>
    <xf numFmtId="0" fontId="54" fillId="2" borderId="0" xfId="0" applyFont="1" applyFill="1" applyProtection="1"/>
    <xf numFmtId="0" fontId="57" fillId="2" borderId="0" xfId="0" applyFont="1" applyFill="1" applyAlignment="1" applyProtection="1">
      <alignment horizontal="center"/>
    </xf>
    <xf numFmtId="176" fontId="57" fillId="2" borderId="0" xfId="0" applyNumberFormat="1" applyFont="1" applyFill="1" applyProtection="1"/>
    <xf numFmtId="0" fontId="57" fillId="2" borderId="0" xfId="0" applyFont="1" applyFill="1" applyAlignment="1" applyProtection="1">
      <alignment horizontal="left" shrinkToFit="1"/>
    </xf>
    <xf numFmtId="0" fontId="54" fillId="2" borderId="0" xfId="0" applyFont="1" applyFill="1" applyAlignment="1" applyProtection="1">
      <alignment horizontal="center"/>
    </xf>
    <xf numFmtId="182" fontId="58" fillId="0" borderId="97" xfId="0" applyNumberFormat="1" applyFont="1" applyBorder="1" applyProtection="1"/>
    <xf numFmtId="182" fontId="58" fillId="0" borderId="98" xfId="0" applyNumberFormat="1" applyFont="1" applyBorder="1" applyProtection="1"/>
    <xf numFmtId="182" fontId="58" fillId="0" borderId="0" xfId="0" applyNumberFormat="1" applyFont="1" applyProtection="1"/>
    <xf numFmtId="182" fontId="58" fillId="0" borderId="99" xfId="0" applyNumberFormat="1" applyFont="1" applyBorder="1" applyProtection="1"/>
    <xf numFmtId="182" fontId="58" fillId="0" borderId="76" xfId="0" applyNumberFormat="1" applyFont="1" applyBorder="1" applyProtection="1"/>
    <xf numFmtId="182" fontId="58" fillId="0" borderId="100" xfId="0" applyNumberFormat="1" applyFont="1" applyBorder="1" applyProtection="1"/>
    <xf numFmtId="182" fontId="58" fillId="0" borderId="0" xfId="0" applyNumberFormat="1" applyFont="1" applyBorder="1" applyProtection="1"/>
    <xf numFmtId="182" fontId="58" fillId="0" borderId="101" xfId="0" applyNumberFormat="1" applyFont="1" applyBorder="1" applyAlignment="1" applyProtection="1">
      <alignment shrinkToFit="1"/>
    </xf>
    <xf numFmtId="182" fontId="58" fillId="0" borderId="102" xfId="0" applyNumberFormat="1" applyFont="1" applyBorder="1" applyAlignment="1" applyProtection="1">
      <alignment horizontal="center"/>
    </xf>
    <xf numFmtId="0" fontId="59" fillId="0" borderId="0" xfId="0" applyFont="1" applyAlignment="1" applyProtection="1">
      <alignment horizontal="center" vertical="center"/>
    </xf>
    <xf numFmtId="0" fontId="18" fillId="0" borderId="3" xfId="1" applyFont="1" applyBorder="1" applyAlignment="1" applyProtection="1">
      <alignment vertical="center" wrapText="1"/>
    </xf>
    <xf numFmtId="0" fontId="18" fillId="0" borderId="1" xfId="1" applyFont="1" applyBorder="1" applyAlignment="1" applyProtection="1">
      <alignment vertical="center" wrapText="1"/>
    </xf>
    <xf numFmtId="0" fontId="20" fillId="0" borderId="3" xfId="1" applyFont="1" applyBorder="1" applyProtection="1">
      <alignment vertical="center"/>
    </xf>
    <xf numFmtId="0" fontId="18" fillId="0" borderId="27" xfId="1" applyFont="1" applyBorder="1" applyAlignment="1" applyProtection="1">
      <alignment vertical="center" shrinkToFit="1"/>
    </xf>
    <xf numFmtId="0" fontId="20" fillId="0" borderId="2" xfId="1" applyFont="1" applyBorder="1" applyProtection="1">
      <alignment vertical="center"/>
    </xf>
    <xf numFmtId="0" fontId="18" fillId="0" borderId="4" xfId="1" applyFont="1" applyBorder="1" applyAlignment="1" applyProtection="1">
      <alignment vertical="center" shrinkToFit="1"/>
    </xf>
    <xf numFmtId="0" fontId="20" fillId="0" borderId="0" xfId="1" applyFont="1" applyProtection="1">
      <alignment vertical="center"/>
    </xf>
    <xf numFmtId="0" fontId="18" fillId="0" borderId="0" xfId="1" applyFont="1" applyProtection="1">
      <alignment vertical="center"/>
    </xf>
    <xf numFmtId="0" fontId="18" fillId="0" borderId="0" xfId="1" applyFont="1" applyAlignment="1" applyProtection="1">
      <alignment horizontal="center" vertical="center"/>
    </xf>
    <xf numFmtId="0" fontId="18" fillId="0" borderId="3" xfId="1" applyFont="1" applyBorder="1" applyAlignment="1" applyProtection="1">
      <alignment horizontal="center" vertical="center" wrapText="1"/>
    </xf>
    <xf numFmtId="0" fontId="23" fillId="0" borderId="2" xfId="1" applyFont="1" applyBorder="1" applyProtection="1">
      <alignment vertical="center"/>
    </xf>
    <xf numFmtId="0" fontId="18" fillId="0" borderId="31" xfId="1" applyFont="1" applyBorder="1" applyProtection="1">
      <alignment vertical="center"/>
    </xf>
    <xf numFmtId="0" fontId="18" fillId="0" borderId="31" xfId="1" applyFont="1" applyBorder="1" applyAlignment="1" applyProtection="1">
      <alignment vertical="center" wrapText="1"/>
    </xf>
    <xf numFmtId="0" fontId="20" fillId="0" borderId="25" xfId="1" applyFont="1" applyBorder="1" applyProtection="1">
      <alignment vertical="center"/>
    </xf>
    <xf numFmtId="0" fontId="18" fillId="0" borderId="1" xfId="1" applyFont="1" applyBorder="1" applyAlignment="1" applyProtection="1">
      <alignment vertical="center" shrinkToFit="1"/>
    </xf>
    <xf numFmtId="0" fontId="20" fillId="0" borderId="33" xfId="1" applyFont="1" applyBorder="1" applyProtection="1">
      <alignment vertical="center"/>
    </xf>
    <xf numFmtId="0" fontId="18" fillId="0" borderId="7" xfId="1" applyFont="1" applyBorder="1" applyAlignment="1" applyProtection="1">
      <alignment vertical="center" shrinkToFit="1"/>
    </xf>
    <xf numFmtId="0" fontId="20" fillId="0" borderId="5" xfId="1" applyFont="1" applyBorder="1" applyProtection="1">
      <alignment vertical="center"/>
    </xf>
    <xf numFmtId="0" fontId="18" fillId="0" borderId="34" xfId="1" applyFont="1" applyBorder="1" applyAlignment="1" applyProtection="1">
      <alignment horizontal="center" vertical="center"/>
    </xf>
    <xf numFmtId="0" fontId="18" fillId="0" borderId="0" xfId="1" applyFont="1" applyAlignment="1" applyProtection="1">
      <alignment vertical="center" wrapText="1"/>
    </xf>
    <xf numFmtId="0" fontId="18" fillId="0" borderId="35" xfId="1" applyFont="1" applyBorder="1" applyAlignment="1" applyProtection="1">
      <alignment horizontal="center" vertical="center"/>
    </xf>
    <xf numFmtId="0" fontId="18" fillId="0" borderId="38" xfId="1" applyFont="1" applyBorder="1" applyAlignment="1" applyProtection="1">
      <alignment vertical="center" shrinkToFit="1"/>
    </xf>
    <xf numFmtId="0" fontId="18" fillId="0" borderId="39" xfId="1" applyFont="1" applyBorder="1" applyAlignment="1" applyProtection="1">
      <alignment vertical="center" shrinkToFit="1"/>
    </xf>
    <xf numFmtId="0" fontId="18" fillId="0" borderId="33" xfId="1" applyFont="1" applyBorder="1" applyAlignment="1" applyProtection="1">
      <alignment vertical="center" shrinkToFit="1"/>
    </xf>
    <xf numFmtId="0" fontId="18" fillId="0" borderId="24" xfId="1" applyFont="1" applyBorder="1" applyAlignment="1" applyProtection="1">
      <alignment vertical="center" shrinkToFit="1"/>
    </xf>
    <xf numFmtId="0" fontId="18" fillId="0" borderId="32" xfId="0" applyFont="1" applyFill="1" applyBorder="1" applyAlignment="1" applyProtection="1">
      <alignment horizontal="center" vertical="center"/>
      <protection locked="0"/>
    </xf>
    <xf numFmtId="0" fontId="18" fillId="0" borderId="0" xfId="0" applyFont="1" applyFill="1" applyProtection="1">
      <protection locked="0"/>
    </xf>
    <xf numFmtId="0" fontId="26" fillId="0" borderId="0" xfId="0" applyFont="1" applyBorder="1" applyProtection="1">
      <protection locked="0"/>
    </xf>
    <xf numFmtId="0" fontId="29" fillId="0" borderId="0" xfId="0" applyFont="1" applyBorder="1" applyProtection="1">
      <protection locked="0"/>
    </xf>
    <xf numFmtId="0" fontId="26" fillId="0" borderId="0" xfId="0" applyFont="1" applyBorder="1" applyAlignment="1" applyProtection="1">
      <alignment horizontal="left"/>
      <protection locked="0"/>
    </xf>
    <xf numFmtId="0" fontId="27" fillId="0" borderId="0" xfId="0" applyFont="1" applyBorder="1" applyAlignment="1" applyProtection="1">
      <alignment horizontal="left"/>
      <protection locked="0"/>
    </xf>
    <xf numFmtId="0" fontId="26" fillId="0" borderId="0" xfId="0" applyFont="1" applyAlignment="1" applyProtection="1">
      <alignment wrapText="1"/>
      <protection locked="0"/>
    </xf>
    <xf numFmtId="0" fontId="26" fillId="0" borderId="0" xfId="0" applyFont="1" applyFill="1" applyAlignment="1" applyProtection="1">
      <alignment horizontal="left" vertical="center" wrapText="1"/>
      <protection locked="0"/>
    </xf>
    <xf numFmtId="0" fontId="0" fillId="0" borderId="0" xfId="0" applyFill="1"/>
    <xf numFmtId="0" fontId="18" fillId="0" borderId="0" xfId="0" applyFont="1" applyFill="1" applyBorder="1" applyAlignment="1" applyProtection="1">
      <alignment horizontal="left" shrinkToFit="1"/>
      <protection locked="0"/>
    </xf>
    <xf numFmtId="38" fontId="18" fillId="0" borderId="0" xfId="4" applyFont="1" applyFill="1" applyAlignment="1" applyProtection="1">
      <alignment vertical="top" shrinkToFit="1"/>
    </xf>
    <xf numFmtId="0" fontId="18" fillId="0" borderId="0" xfId="0" applyFont="1" applyFill="1" applyAlignment="1" applyProtection="1">
      <alignment horizontal="center"/>
      <protection locked="0"/>
    </xf>
    <xf numFmtId="0" fontId="26" fillId="0" borderId="0" xfId="0" applyFont="1" applyAlignment="1" applyProtection="1">
      <alignment horizontal="left" vertical="top" wrapText="1"/>
      <protection locked="0"/>
    </xf>
    <xf numFmtId="0" fontId="85" fillId="0" borderId="0" xfId="1" applyFont="1" applyProtection="1">
      <alignment vertical="center"/>
      <protection locked="0"/>
    </xf>
    <xf numFmtId="0" fontId="86" fillId="0" borderId="0" xfId="0" applyFont="1" applyProtection="1">
      <protection locked="0"/>
    </xf>
    <xf numFmtId="0" fontId="18" fillId="0" borderId="37" xfId="0" applyFont="1" applyBorder="1" applyAlignment="1" applyProtection="1">
      <alignment horizontal="left"/>
      <protection locked="0"/>
    </xf>
    <xf numFmtId="0" fontId="18" fillId="0" borderId="37" xfId="0" applyFont="1" applyBorder="1" applyProtection="1">
      <protection locked="0"/>
    </xf>
    <xf numFmtId="0" fontId="18" fillId="0" borderId="0" xfId="0" applyFont="1" applyAlignment="1" applyProtection="1">
      <alignment horizontal="center"/>
      <protection locked="0"/>
    </xf>
    <xf numFmtId="0" fontId="18" fillId="0" borderId="0" xfId="0" applyFont="1" applyAlignment="1" applyProtection="1">
      <alignment horizontal="left"/>
      <protection locked="0"/>
    </xf>
    <xf numFmtId="0" fontId="18" fillId="0" borderId="0" xfId="0" applyFont="1" applyAlignment="1" applyProtection="1">
      <alignment vertical="top"/>
      <protection locked="0"/>
    </xf>
    <xf numFmtId="0" fontId="18" fillId="0" borderId="0" xfId="0" applyFont="1" applyAlignment="1" applyProtection="1">
      <alignment horizontal="left" vertical="top" wrapText="1"/>
      <protection locked="0"/>
    </xf>
    <xf numFmtId="0" fontId="18" fillId="0" borderId="0" xfId="0" applyFont="1" applyFill="1" applyAlignment="1" applyProtection="1">
      <alignment vertical="top" wrapText="1"/>
      <protection locked="0"/>
    </xf>
    <xf numFmtId="0" fontId="85" fillId="0" borderId="0" xfId="1" applyFont="1" applyAlignment="1" applyProtection="1">
      <alignment vertical="center"/>
      <protection locked="0"/>
    </xf>
    <xf numFmtId="0" fontId="86" fillId="0" borderId="0" xfId="0" applyFont="1" applyAlignment="1" applyProtection="1">
      <alignment vertical="center"/>
      <protection locked="0"/>
    </xf>
    <xf numFmtId="0" fontId="87" fillId="0" borderId="0" xfId="0" applyFont="1" applyAlignment="1" applyProtection="1">
      <alignment vertical="center"/>
      <protection locked="0"/>
    </xf>
    <xf numFmtId="0" fontId="18" fillId="0" borderId="0" xfId="0" applyFont="1" applyAlignment="1" applyProtection="1">
      <alignment vertical="center"/>
      <protection locked="0"/>
    </xf>
    <xf numFmtId="0" fontId="18" fillId="0" borderId="2" xfId="0" applyFont="1" applyBorder="1" applyAlignment="1" applyProtection="1">
      <alignment horizontal="left" vertical="center"/>
      <protection locked="0"/>
    </xf>
    <xf numFmtId="0" fontId="18" fillId="0" borderId="31" xfId="0" applyFont="1" applyBorder="1" applyAlignment="1" applyProtection="1">
      <alignment horizontal="left" vertical="center"/>
      <protection locked="0"/>
    </xf>
    <xf numFmtId="0" fontId="18" fillId="0" borderId="0" xfId="0" applyFont="1" applyAlignment="1" applyProtection="1">
      <alignment vertical="center" wrapText="1"/>
      <protection locked="0"/>
    </xf>
    <xf numFmtId="0" fontId="86" fillId="0" borderId="33" xfId="0" applyFont="1" applyBorder="1" applyProtection="1">
      <protection locked="0"/>
    </xf>
    <xf numFmtId="0" fontId="86" fillId="0" borderId="0" xfId="0" applyFont="1" applyBorder="1" applyProtection="1">
      <protection locked="0"/>
    </xf>
    <xf numFmtId="0" fontId="18" fillId="3" borderId="5" xfId="0" applyFont="1" applyFill="1" applyBorder="1" applyAlignment="1" applyProtection="1">
      <alignment horizontal="center" vertical="center"/>
      <protection locked="0"/>
    </xf>
    <xf numFmtId="0" fontId="18" fillId="3" borderId="37" xfId="0" applyFont="1" applyFill="1" applyBorder="1" applyAlignment="1" applyProtection="1">
      <alignment horizontal="center" vertical="center"/>
      <protection locked="0"/>
    </xf>
    <xf numFmtId="0" fontId="18" fillId="0" borderId="33" xfId="0" applyFont="1" applyBorder="1" applyAlignment="1" applyProtection="1">
      <alignment vertical="center"/>
      <protection locked="0"/>
    </xf>
    <xf numFmtId="0" fontId="18" fillId="0" borderId="0" xfId="0" applyFont="1" applyBorder="1" applyAlignment="1" applyProtection="1">
      <alignment vertical="center"/>
      <protection locked="0"/>
    </xf>
    <xf numFmtId="0" fontId="88" fillId="0" borderId="0" xfId="0" applyFont="1" applyAlignment="1" applyProtection="1">
      <alignment wrapText="1"/>
      <protection locked="0"/>
    </xf>
    <xf numFmtId="0" fontId="86" fillId="0" borderId="0" xfId="0" applyFont="1" applyAlignment="1" applyProtection="1">
      <protection locked="0"/>
    </xf>
    <xf numFmtId="0" fontId="18" fillId="0" borderId="5" xfId="0" applyFont="1" applyFill="1" applyBorder="1" applyAlignment="1" applyProtection="1">
      <alignment vertical="center"/>
      <protection locked="0"/>
    </xf>
    <xf numFmtId="0" fontId="86" fillId="0" borderId="0" xfId="0" applyFont="1" applyProtection="1"/>
    <xf numFmtId="0" fontId="18" fillId="0" borderId="37" xfId="0" applyFont="1" applyFill="1" applyBorder="1" applyAlignment="1" applyProtection="1">
      <alignment vertical="center"/>
      <protection locked="0"/>
    </xf>
    <xf numFmtId="0" fontId="18" fillId="0" borderId="6" xfId="0" applyFont="1" applyFill="1" applyBorder="1" applyAlignment="1" applyProtection="1">
      <alignment vertical="center"/>
      <protection locked="0"/>
    </xf>
    <xf numFmtId="0" fontId="18" fillId="0" borderId="32" xfId="0" applyFont="1" applyFill="1" applyBorder="1" applyAlignment="1" applyProtection="1">
      <alignment horizontal="left" vertical="center"/>
      <protection locked="0"/>
    </xf>
    <xf numFmtId="0" fontId="18" fillId="0" borderId="32" xfId="0" applyFont="1" applyFill="1" applyBorder="1" applyAlignment="1" applyProtection="1">
      <alignment horizontal="right" vertical="center"/>
      <protection locked="0"/>
    </xf>
    <xf numFmtId="0" fontId="86" fillId="0" borderId="32" xfId="0" applyFont="1" applyBorder="1" applyAlignment="1" applyProtection="1">
      <alignment vertical="center"/>
      <protection locked="0"/>
    </xf>
    <xf numFmtId="0" fontId="1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86" fillId="0" borderId="0" xfId="0" applyFont="1" applyBorder="1" applyAlignment="1" applyProtection="1">
      <alignment vertical="center"/>
      <protection locked="0"/>
    </xf>
    <xf numFmtId="0" fontId="86" fillId="0" borderId="24" xfId="0" applyFont="1" applyBorder="1" applyAlignment="1" applyProtection="1">
      <alignment vertical="center"/>
      <protection locked="0"/>
    </xf>
    <xf numFmtId="0" fontId="86" fillId="0" borderId="0" xfId="0" applyFont="1" applyFill="1" applyAlignment="1" applyProtection="1">
      <alignment vertical="center"/>
      <protection locked="0"/>
    </xf>
    <xf numFmtId="0" fontId="18" fillId="0" borderId="0" xfId="0" applyFont="1" applyFill="1" applyAlignment="1" applyProtection="1">
      <protection locked="0"/>
    </xf>
    <xf numFmtId="0" fontId="18" fillId="0" borderId="0" xfId="0" applyFont="1" applyFill="1" applyAlignment="1" applyProtection="1">
      <alignment horizontal="right"/>
      <protection locked="0"/>
    </xf>
    <xf numFmtId="0" fontId="22" fillId="0" borderId="25" xfId="0" applyFont="1" applyBorder="1" applyAlignment="1" applyProtection="1">
      <alignment vertical="center" shrinkToFit="1"/>
      <protection locked="0"/>
    </xf>
    <xf numFmtId="190" fontId="22" fillId="3" borderId="129" xfId="0" applyNumberFormat="1" applyFont="1" applyFill="1" applyBorder="1" applyAlignment="1" applyProtection="1">
      <alignment horizontal="center" vertical="center" shrinkToFit="1"/>
      <protection locked="0"/>
    </xf>
    <xf numFmtId="191" fontId="22" fillId="3" borderId="25" xfId="0" applyNumberFormat="1" applyFont="1" applyFill="1" applyBorder="1" applyAlignment="1" applyProtection="1">
      <alignment horizontal="center" vertical="center" shrinkToFit="1"/>
      <protection locked="0"/>
    </xf>
    <xf numFmtId="0" fontId="22" fillId="3" borderId="25" xfId="0" applyNumberFormat="1" applyFont="1" applyFill="1" applyBorder="1" applyAlignment="1" applyProtection="1">
      <alignment horizontal="center" vertical="center" shrinkToFit="1"/>
      <protection locked="0"/>
    </xf>
    <xf numFmtId="0" fontId="22" fillId="3" borderId="25" xfId="0" applyNumberFormat="1" applyFont="1" applyFill="1" applyBorder="1" applyAlignment="1" applyProtection="1">
      <alignment horizontal="center" vertical="center"/>
      <protection locked="0"/>
    </xf>
    <xf numFmtId="0" fontId="22" fillId="3" borderId="25" xfId="0" applyFont="1" applyFill="1" applyBorder="1" applyAlignment="1" applyProtection="1">
      <alignment vertical="center" wrapText="1"/>
      <protection locked="0"/>
    </xf>
    <xf numFmtId="0" fontId="22" fillId="3" borderId="25" xfId="0" applyFont="1" applyFill="1" applyBorder="1" applyAlignment="1" applyProtection="1">
      <alignment horizontal="center" vertical="center"/>
      <protection locked="0"/>
    </xf>
    <xf numFmtId="0" fontId="22" fillId="3" borderId="0" xfId="0" applyFont="1" applyFill="1" applyBorder="1" applyAlignment="1" applyProtection="1">
      <alignment vertical="center"/>
      <protection locked="0"/>
    </xf>
    <xf numFmtId="0" fontId="92" fillId="0" borderId="0" xfId="0" quotePrefix="1" applyFont="1" applyAlignment="1" applyProtection="1">
      <alignment horizontal="center" vertical="center"/>
      <protection locked="0"/>
    </xf>
    <xf numFmtId="0" fontId="92" fillId="0" borderId="0" xfId="0" applyFont="1" applyAlignment="1" applyProtection="1">
      <alignment vertical="center" wrapText="1"/>
      <protection locked="0"/>
    </xf>
    <xf numFmtId="191" fontId="92" fillId="0" borderId="0" xfId="0" quotePrefix="1" applyNumberFormat="1" applyFont="1" applyAlignment="1" applyProtection="1">
      <alignment horizontal="center" vertical="center"/>
      <protection locked="0"/>
    </xf>
    <xf numFmtId="0" fontId="92" fillId="0" borderId="0" xfId="0" applyFont="1" applyAlignment="1" applyProtection="1">
      <alignment vertical="center"/>
      <protection locked="0"/>
    </xf>
    <xf numFmtId="0" fontId="92" fillId="0" borderId="0" xfId="0" applyFont="1" applyAlignment="1" applyProtection="1">
      <alignment horizontal="center" vertical="center"/>
      <protection locked="0"/>
    </xf>
    <xf numFmtId="191" fontId="92" fillId="0" borderId="0" xfId="0" applyNumberFormat="1" applyFont="1" applyAlignment="1" applyProtection="1">
      <alignment horizontal="center" vertical="center"/>
      <protection locked="0"/>
    </xf>
    <xf numFmtId="0" fontId="92" fillId="0" borderId="0" xfId="0" quotePrefix="1" applyFont="1" applyAlignment="1" applyProtection="1">
      <alignment vertical="center"/>
      <protection locked="0"/>
    </xf>
    <xf numFmtId="0" fontId="22" fillId="3" borderId="25" xfId="0" applyFont="1" applyFill="1" applyBorder="1" applyAlignment="1" applyProtection="1">
      <alignment vertical="center"/>
      <protection locked="0"/>
    </xf>
    <xf numFmtId="0" fontId="22" fillId="0" borderId="25" xfId="0" applyNumberFormat="1" applyFont="1" applyBorder="1" applyAlignment="1" applyProtection="1">
      <alignment vertical="center" shrinkToFit="1"/>
      <protection locked="0"/>
    </xf>
    <xf numFmtId="0" fontId="22" fillId="3" borderId="33" xfId="0" applyFont="1" applyFill="1" applyBorder="1" applyAlignment="1" applyProtection="1">
      <alignment vertical="center"/>
      <protection locked="0"/>
    </xf>
    <xf numFmtId="0" fontId="92" fillId="0" borderId="0" xfId="0" applyNumberFormat="1" applyFont="1" applyAlignment="1" applyProtection="1">
      <alignment horizontal="center" vertical="center"/>
      <protection locked="0"/>
    </xf>
    <xf numFmtId="0" fontId="92" fillId="0" borderId="0" xfId="0" applyNumberFormat="1" applyFont="1" applyAlignment="1" applyProtection="1">
      <alignment vertical="center" wrapText="1"/>
      <protection locked="0"/>
    </xf>
    <xf numFmtId="191" fontId="92" fillId="3" borderId="0" xfId="0" applyNumberFormat="1" applyFont="1" applyFill="1" applyAlignment="1" applyProtection="1">
      <alignment horizontal="center" vertical="center"/>
      <protection locked="0"/>
    </xf>
    <xf numFmtId="0" fontId="22" fillId="3" borderId="33" xfId="0" applyFont="1" applyFill="1" applyBorder="1" applyAlignment="1" applyProtection="1">
      <alignment vertical="center" wrapText="1"/>
      <protection locked="0"/>
    </xf>
    <xf numFmtId="0" fontId="63" fillId="8" borderId="26" xfId="0" applyFont="1" applyFill="1" applyBorder="1" applyAlignment="1" applyProtection="1">
      <alignment vertical="center"/>
      <protection locked="0"/>
    </xf>
    <xf numFmtId="57" fontId="65" fillId="3" borderId="61" xfId="0" applyNumberFormat="1" applyFont="1" applyFill="1" applyBorder="1" applyAlignment="1" applyProtection="1">
      <alignment vertical="center" shrinkToFit="1"/>
      <protection locked="0"/>
    </xf>
    <xf numFmtId="187" fontId="65" fillId="0" borderId="119" xfId="0" applyNumberFormat="1" applyFont="1" applyBorder="1" applyAlignment="1" applyProtection="1">
      <alignment horizontal="center" vertical="center"/>
      <protection locked="0"/>
    </xf>
    <xf numFmtId="0" fontId="65" fillId="3" borderId="26" xfId="0" applyFont="1" applyFill="1" applyBorder="1" applyAlignment="1" applyProtection="1">
      <alignment vertical="center" wrapText="1" shrinkToFit="1"/>
      <protection locked="0"/>
    </xf>
    <xf numFmtId="0" fontId="63" fillId="3" borderId="33" xfId="0" applyFont="1" applyFill="1" applyBorder="1" applyAlignment="1" applyProtection="1">
      <alignment vertical="center" shrinkToFit="1"/>
      <protection locked="0"/>
    </xf>
    <xf numFmtId="188" fontId="64" fillId="3" borderId="120" xfId="0" applyNumberFormat="1" applyFont="1" applyFill="1" applyBorder="1" applyAlignment="1" applyProtection="1">
      <alignment vertical="center" shrinkToFit="1"/>
      <protection locked="0"/>
    </xf>
    <xf numFmtId="182" fontId="64" fillId="3" borderId="26" xfId="4" applyNumberFormat="1" applyFont="1" applyFill="1" applyBorder="1" applyAlignment="1" applyProtection="1">
      <alignment vertical="center" shrinkToFit="1"/>
      <protection locked="0"/>
    </xf>
    <xf numFmtId="182" fontId="64" fillId="3" borderId="26" xfId="0" applyNumberFormat="1" applyFont="1" applyFill="1" applyBorder="1" applyAlignment="1" applyProtection="1">
      <alignment vertical="center" shrinkToFit="1"/>
      <protection locked="0"/>
    </xf>
    <xf numFmtId="185" fontId="64" fillId="3" borderId="82" xfId="4" applyNumberFormat="1" applyFont="1" applyFill="1" applyBorder="1" applyAlignment="1" applyProtection="1">
      <alignment vertical="center" shrinkToFit="1"/>
      <protection locked="0"/>
    </xf>
    <xf numFmtId="185" fontId="64" fillId="3" borderId="78" xfId="4" applyNumberFormat="1" applyFont="1" applyFill="1" applyBorder="1" applyAlignment="1" applyProtection="1">
      <alignment vertical="center" shrinkToFit="1"/>
      <protection locked="0"/>
    </xf>
    <xf numFmtId="0" fontId="65" fillId="3" borderId="26" xfId="0" applyFont="1" applyFill="1" applyBorder="1" applyAlignment="1" applyProtection="1">
      <alignment vertical="center" wrapText="1"/>
      <protection locked="0"/>
    </xf>
    <xf numFmtId="0" fontId="63" fillId="8" borderId="1" xfId="0" applyFont="1" applyFill="1" applyBorder="1" applyAlignment="1" applyProtection="1">
      <alignment vertical="center"/>
      <protection locked="0"/>
    </xf>
    <xf numFmtId="0" fontId="63" fillId="3" borderId="1" xfId="0" applyFont="1" applyFill="1" applyBorder="1" applyAlignment="1" applyProtection="1">
      <alignment vertical="center" wrapText="1" shrinkToFit="1"/>
      <protection locked="0"/>
    </xf>
    <xf numFmtId="0" fontId="45" fillId="0" borderId="0" xfId="0" applyFont="1"/>
    <xf numFmtId="0" fontId="45" fillId="0" borderId="0" xfId="0" applyFont="1" applyFill="1"/>
    <xf numFmtId="0" fontId="45" fillId="0" borderId="28" xfId="0" applyFont="1" applyBorder="1" applyAlignment="1">
      <alignment horizontal="center" vertical="center"/>
    </xf>
    <xf numFmtId="0" fontId="45" fillId="0" borderId="29" xfId="0" applyFont="1" applyBorder="1" applyAlignment="1">
      <alignment horizontal="center" vertical="center"/>
    </xf>
    <xf numFmtId="0" fontId="45" fillId="3" borderId="30" xfId="0" applyFont="1" applyFill="1" applyBorder="1" applyAlignment="1">
      <alignment horizontal="center" vertical="center"/>
    </xf>
    <xf numFmtId="0" fontId="45" fillId="0" borderId="1" xfId="0" applyFont="1" applyBorder="1" applyAlignment="1">
      <alignment horizontal="center" vertical="center"/>
    </xf>
    <xf numFmtId="0" fontId="45" fillId="0" borderId="1" xfId="0" applyFont="1" applyBorder="1" applyAlignment="1">
      <alignment vertical="center"/>
    </xf>
    <xf numFmtId="0" fontId="45" fillId="0" borderId="1" xfId="0" applyFont="1" applyBorder="1" applyAlignment="1">
      <alignment horizontal="center" vertical="center" wrapText="1"/>
    </xf>
    <xf numFmtId="0" fontId="45" fillId="3" borderId="1" xfId="0" applyFont="1" applyFill="1" applyBorder="1" applyAlignment="1">
      <alignment vertical="center"/>
    </xf>
    <xf numFmtId="0" fontId="86" fillId="0" borderId="0" xfId="0" applyFont="1"/>
    <xf numFmtId="0" fontId="85" fillId="0" borderId="0" xfId="1" applyFont="1" applyAlignment="1">
      <alignment vertical="center"/>
    </xf>
    <xf numFmtId="0" fontId="86" fillId="0" borderId="0" xfId="0" applyFont="1" applyAlignment="1">
      <alignment vertical="center"/>
    </xf>
    <xf numFmtId="0" fontId="18" fillId="0" borderId="37" xfId="0" applyFont="1" applyBorder="1" applyAlignment="1">
      <alignment horizontal="left" vertical="center"/>
    </xf>
    <xf numFmtId="0" fontId="18" fillId="0" borderId="37" xfId="0" applyFont="1" applyBorder="1" applyAlignment="1">
      <alignment vertical="center"/>
    </xf>
    <xf numFmtId="0" fontId="18" fillId="0" borderId="0" xfId="0" applyFont="1" applyFill="1" applyAlignment="1">
      <alignment vertical="center"/>
    </xf>
    <xf numFmtId="0" fontId="18" fillId="0" borderId="0" xfId="0" applyFont="1" applyFill="1" applyBorder="1" applyAlignment="1">
      <alignment horizontal="left" vertical="center"/>
    </xf>
    <xf numFmtId="0" fontId="18" fillId="0" borderId="0" xfId="0" applyFont="1" applyFill="1" applyBorder="1" applyAlignment="1">
      <alignment vertical="center"/>
    </xf>
    <xf numFmtId="0" fontId="18" fillId="0" borderId="0" xfId="0" applyFont="1" applyFill="1" applyBorder="1" applyAlignment="1">
      <alignment horizontal="left" vertical="center" shrinkToFit="1"/>
    </xf>
    <xf numFmtId="0" fontId="89" fillId="0" borderId="0" xfId="0" applyFont="1" applyAlignment="1">
      <alignment vertical="center"/>
    </xf>
    <xf numFmtId="0" fontId="89" fillId="0" borderId="0" xfId="0" applyFont="1" applyAlignment="1">
      <alignment vertical="center" wrapText="1"/>
    </xf>
    <xf numFmtId="49" fontId="89" fillId="0" borderId="0" xfId="0" quotePrefix="1" applyNumberFormat="1" applyFont="1" applyAlignment="1">
      <alignment horizontal="center" vertical="center"/>
    </xf>
    <xf numFmtId="0" fontId="89" fillId="0" borderId="0" xfId="0" applyFont="1" applyAlignment="1">
      <alignment horizontal="center" vertical="center"/>
    </xf>
    <xf numFmtId="0" fontId="18" fillId="0" borderId="0" xfId="0" applyFont="1"/>
    <xf numFmtId="0" fontId="0" fillId="0" borderId="0" xfId="0" applyAlignment="1" applyProtection="1">
      <alignment vertical="top" wrapText="1"/>
      <protection locked="0"/>
    </xf>
    <xf numFmtId="0" fontId="48" fillId="0" borderId="0" xfId="0" applyFont="1" applyAlignment="1" applyProtection="1">
      <alignment vertical="center"/>
      <protection locked="0"/>
    </xf>
    <xf numFmtId="0" fontId="25" fillId="3" borderId="3" xfId="1" applyFont="1" applyFill="1" applyBorder="1" applyAlignment="1" applyProtection="1">
      <alignment horizontal="left" vertical="center" wrapText="1"/>
      <protection locked="0"/>
    </xf>
    <xf numFmtId="0" fontId="25" fillId="3" borderId="27" xfId="1" applyFont="1" applyFill="1" applyBorder="1" applyAlignment="1" applyProtection="1">
      <alignment horizontal="left" vertical="center" wrapText="1"/>
      <protection locked="0"/>
    </xf>
    <xf numFmtId="0" fontId="54" fillId="2" borderId="39" xfId="0" applyFont="1" applyFill="1" applyBorder="1" applyAlignment="1" applyProtection="1">
      <alignment horizontal="center" shrinkToFit="1"/>
    </xf>
    <xf numFmtId="0" fontId="54" fillId="2" borderId="131" xfId="0" applyFont="1" applyFill="1" applyBorder="1" applyAlignment="1" applyProtection="1">
      <alignment horizontal="center" shrinkToFit="1"/>
    </xf>
    <xf numFmtId="182" fontId="54" fillId="2" borderId="96" xfId="0" applyNumberFormat="1" applyFont="1" applyFill="1" applyBorder="1" applyAlignment="1" applyProtection="1">
      <alignment shrinkToFit="1"/>
    </xf>
    <xf numFmtId="0" fontId="56" fillId="0" borderId="117" xfId="0" applyFont="1" applyFill="1" applyBorder="1" applyAlignment="1" applyProtection="1">
      <alignment horizontal="center" vertical="center" wrapText="1"/>
      <protection locked="0"/>
    </xf>
    <xf numFmtId="0" fontId="51" fillId="2" borderId="0" xfId="0" applyFont="1" applyFill="1" applyAlignment="1" applyProtection="1"/>
    <xf numFmtId="0" fontId="51" fillId="2" borderId="130" xfId="0" applyFont="1" applyFill="1" applyBorder="1" applyAlignment="1" applyProtection="1"/>
    <xf numFmtId="0" fontId="22" fillId="0" borderId="0" xfId="1" applyFont="1" applyAlignment="1" applyProtection="1">
      <alignment horizontal="center" vertical="center"/>
    </xf>
    <xf numFmtId="0" fontId="23" fillId="0" borderId="0" xfId="1" applyFont="1" applyAlignment="1" applyProtection="1">
      <alignment horizontal="right" vertical="center"/>
    </xf>
    <xf numFmtId="0" fontId="18" fillId="0" borderId="0" xfId="1" applyFont="1" applyAlignment="1" applyProtection="1"/>
    <xf numFmtId="0" fontId="18" fillId="0" borderId="3" xfId="1" applyFont="1" applyBorder="1" applyAlignment="1" applyProtection="1">
      <alignment horizontal="center" vertical="center"/>
    </xf>
    <xf numFmtId="0" fontId="20" fillId="0" borderId="0" xfId="1" applyFont="1" applyAlignment="1" applyProtection="1">
      <alignment horizontal="center" vertical="center"/>
    </xf>
    <xf numFmtId="0" fontId="18" fillId="0" borderId="46" xfId="1" applyFont="1" applyBorder="1" applyProtection="1">
      <alignment vertical="center"/>
    </xf>
    <xf numFmtId="0" fontId="18" fillId="0" borderId="51" xfId="1" applyFont="1" applyBorder="1" applyProtection="1">
      <alignment vertical="center"/>
    </xf>
    <xf numFmtId="0" fontId="20" fillId="0" borderId="0" xfId="1" applyFont="1" applyAlignment="1" applyProtection="1">
      <alignment vertical="center" wrapText="1"/>
    </xf>
    <xf numFmtId="0" fontId="20" fillId="0" borderId="47" xfId="1" applyFont="1" applyBorder="1" applyProtection="1">
      <alignment vertical="center"/>
    </xf>
    <xf numFmtId="0" fontId="20" fillId="0" borderId="48" xfId="1" applyFont="1" applyBorder="1" applyProtection="1">
      <alignment vertical="center"/>
    </xf>
    <xf numFmtId="0" fontId="20" fillId="0" borderId="52" xfId="1" applyFont="1" applyBorder="1" applyProtection="1">
      <alignment vertical="center"/>
    </xf>
    <xf numFmtId="0" fontId="20" fillId="0" borderId="53" xfId="1" applyFont="1" applyBorder="1" applyProtection="1">
      <alignment vertical="center"/>
    </xf>
    <xf numFmtId="0" fontId="18" fillId="0" borderId="32" xfId="1" applyFont="1" applyBorder="1" applyAlignment="1" applyProtection="1">
      <alignment horizontal="center" vertical="center" wrapText="1"/>
    </xf>
    <xf numFmtId="0" fontId="18" fillId="0" borderId="27" xfId="1" applyFont="1" applyBorder="1" applyAlignment="1" applyProtection="1">
      <alignment horizontal="center" vertical="center" wrapText="1"/>
    </xf>
    <xf numFmtId="0" fontId="18" fillId="0" borderId="31" xfId="1" applyFont="1" applyBorder="1" applyAlignment="1" applyProtection="1">
      <alignment horizontal="center" vertical="center" wrapText="1"/>
    </xf>
    <xf numFmtId="0" fontId="18" fillId="0" borderId="4" xfId="1" applyFont="1" applyBorder="1" applyAlignment="1" applyProtection="1">
      <alignment horizontal="center" vertical="center" wrapText="1"/>
    </xf>
    <xf numFmtId="38" fontId="18" fillId="0" borderId="0" xfId="4" applyFont="1" applyFill="1" applyAlignment="1" applyProtection="1">
      <alignment horizontal="left" vertical="top" shrinkToFit="1"/>
    </xf>
    <xf numFmtId="0" fontId="26" fillId="0" borderId="0" xfId="0" applyFont="1" applyAlignment="1" applyProtection="1">
      <alignment horizontal="center"/>
      <protection locked="0"/>
    </xf>
    <xf numFmtId="0" fontId="21" fillId="0" borderId="0" xfId="1" applyFont="1" applyAlignment="1" applyProtection="1">
      <alignment horizontal="center" vertical="center" wrapText="1"/>
      <protection locked="0"/>
    </xf>
    <xf numFmtId="0" fontId="18" fillId="3" borderId="0" xfId="0" applyFont="1" applyFill="1" applyAlignment="1" applyProtection="1">
      <alignment horizontal="center"/>
      <protection locked="0"/>
    </xf>
    <xf numFmtId="0" fontId="26" fillId="0" borderId="0" xfId="0" applyFont="1" applyAlignment="1" applyProtection="1">
      <alignment horizontal="right"/>
      <protection locked="0"/>
    </xf>
    <xf numFmtId="0" fontId="26" fillId="0" borderId="0" xfId="0" applyFont="1" applyFill="1" applyAlignment="1" applyProtection="1">
      <alignment horizontal="left" vertical="center" wrapText="1"/>
      <protection locked="0"/>
    </xf>
    <xf numFmtId="0" fontId="18" fillId="0" borderId="0" xfId="0" applyFont="1" applyFill="1" applyBorder="1" applyAlignment="1" applyProtection="1">
      <alignment horizontal="left" shrinkToFit="1"/>
      <protection locked="0"/>
    </xf>
    <xf numFmtId="0" fontId="38" fillId="0" borderId="0" xfId="0" applyFont="1" applyAlignment="1">
      <alignment horizontal="center" vertical="center"/>
    </xf>
    <xf numFmtId="0" fontId="78" fillId="0" borderId="0" xfId="0" applyFont="1" applyAlignment="1">
      <alignment horizontal="left" vertical="center" wrapText="1"/>
    </xf>
    <xf numFmtId="0" fontId="79" fillId="0" borderId="0" xfId="0" applyFont="1" applyAlignment="1">
      <alignment horizontal="left" vertical="center" wrapText="1"/>
    </xf>
    <xf numFmtId="0" fontId="24" fillId="0" borderId="0" xfId="0" applyFont="1" applyAlignment="1">
      <alignment horizontal="left" vertical="center" wrapText="1"/>
    </xf>
    <xf numFmtId="0" fontId="80" fillId="0" borderId="0" xfId="0" applyFont="1" applyAlignment="1">
      <alignment horizontal="left" vertical="center" wrapText="1"/>
    </xf>
    <xf numFmtId="38" fontId="18" fillId="3" borderId="0" xfId="4" applyFont="1" applyFill="1" applyAlignment="1" applyProtection="1">
      <alignment horizontal="center" vertical="top" wrapText="1"/>
      <protection locked="0"/>
    </xf>
    <xf numFmtId="38" fontId="18" fillId="0" borderId="0" xfId="4" applyFont="1" applyFill="1" applyAlignment="1" applyProtection="1">
      <alignment horizontal="center" vertical="top" wrapText="1"/>
    </xf>
    <xf numFmtId="0" fontId="18" fillId="0" borderId="0" xfId="0" applyFont="1" applyAlignment="1" applyProtection="1">
      <alignment horizontal="left"/>
      <protection locked="0"/>
    </xf>
    <xf numFmtId="0" fontId="18" fillId="0" borderId="0" xfId="0" applyFont="1" applyFill="1" applyAlignment="1" applyProtection="1">
      <alignment horizontal="center"/>
      <protection locked="0"/>
    </xf>
    <xf numFmtId="0" fontId="18" fillId="3" borderId="37" xfId="0" applyFont="1" applyFill="1" applyBorder="1" applyAlignment="1" applyProtection="1">
      <alignment horizontal="left" shrinkToFit="1"/>
      <protection locked="0"/>
    </xf>
    <xf numFmtId="0" fontId="18" fillId="3" borderId="0" xfId="0" applyFont="1" applyFill="1" applyAlignment="1" applyProtection="1">
      <alignment horizontal="left" wrapText="1"/>
      <protection locked="0"/>
    </xf>
    <xf numFmtId="0" fontId="18" fillId="0" borderId="0" xfId="0" applyFont="1" applyAlignment="1" applyProtection="1">
      <alignment horizontal="center"/>
      <protection locked="0"/>
    </xf>
    <xf numFmtId="0" fontId="18" fillId="3" borderId="32" xfId="0" applyFont="1" applyFill="1" applyBorder="1" applyAlignment="1" applyProtection="1">
      <alignment horizontal="left" shrinkToFit="1"/>
      <protection locked="0"/>
    </xf>
    <xf numFmtId="0" fontId="0" fillId="0" borderId="0" xfId="0" applyAlignment="1" applyProtection="1">
      <alignment horizontal="left" vertical="top" wrapText="1"/>
      <protection locked="0"/>
    </xf>
    <xf numFmtId="0" fontId="26" fillId="0" borderId="0" xfId="0" applyFont="1" applyAlignment="1" applyProtection="1">
      <alignment horizontal="left" vertical="top" wrapText="1"/>
      <protection locked="0"/>
    </xf>
    <xf numFmtId="186" fontId="18" fillId="0" borderId="32" xfId="0" applyNumberFormat="1" applyFont="1" applyFill="1" applyBorder="1" applyAlignment="1" applyProtection="1">
      <alignment horizontal="center" vertical="center" shrinkToFit="1"/>
    </xf>
    <xf numFmtId="38" fontId="18" fillId="0" borderId="32" xfId="4" applyFont="1" applyFill="1" applyBorder="1" applyAlignment="1" applyProtection="1">
      <alignment horizontal="center" vertical="center"/>
    </xf>
    <xf numFmtId="0" fontId="23" fillId="0" borderId="3" xfId="0" applyFont="1" applyBorder="1" applyAlignment="1" applyProtection="1">
      <alignment horizontal="left" vertical="center" wrapText="1"/>
      <protection locked="0"/>
    </xf>
    <xf numFmtId="0" fontId="23" fillId="0" borderId="32" xfId="0" applyFont="1" applyBorder="1" applyAlignment="1" applyProtection="1">
      <alignment horizontal="left" vertical="center"/>
      <protection locked="0"/>
    </xf>
    <xf numFmtId="0" fontId="23" fillId="0" borderId="27" xfId="0" applyFont="1" applyBorder="1" applyAlignment="1" applyProtection="1">
      <alignment horizontal="left" vertical="center"/>
      <protection locked="0"/>
    </xf>
    <xf numFmtId="0" fontId="18" fillId="0" borderId="3" xfId="0" applyFont="1" applyFill="1" applyBorder="1" applyAlignment="1" applyProtection="1">
      <alignment horizontal="center" vertical="center"/>
      <protection locked="0"/>
    </xf>
    <xf numFmtId="0" fontId="18" fillId="0" borderId="32" xfId="0" applyFont="1" applyFill="1" applyBorder="1" applyAlignment="1" applyProtection="1">
      <alignment horizontal="center" vertical="center"/>
      <protection locked="0"/>
    </xf>
    <xf numFmtId="0" fontId="18" fillId="3" borderId="1" xfId="0" applyFont="1" applyFill="1" applyBorder="1" applyAlignment="1" applyProtection="1">
      <alignment horizontal="left" vertical="center" wrapText="1"/>
      <protection locked="0"/>
    </xf>
    <xf numFmtId="0" fontId="18" fillId="3" borderId="3" xfId="0" applyFont="1" applyFill="1" applyBorder="1" applyAlignment="1" applyProtection="1">
      <alignment horizontal="left" vertical="center"/>
      <protection locked="0"/>
    </xf>
    <xf numFmtId="0" fontId="18" fillId="3" borderId="32" xfId="0" applyFont="1" applyFill="1" applyBorder="1" applyAlignment="1" applyProtection="1">
      <alignment horizontal="left" vertical="center"/>
      <protection locked="0"/>
    </xf>
    <xf numFmtId="0" fontId="18" fillId="3" borderId="27" xfId="0"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protection locked="0"/>
    </xf>
    <xf numFmtId="0" fontId="18" fillId="0" borderId="32" xfId="0" applyFont="1" applyFill="1" applyBorder="1" applyAlignment="1" applyProtection="1">
      <alignment horizontal="left" vertical="center"/>
      <protection locked="0"/>
    </xf>
    <xf numFmtId="0" fontId="18" fillId="0" borderId="27" xfId="0" applyFont="1" applyFill="1" applyBorder="1" applyAlignment="1" applyProtection="1">
      <alignment horizontal="left" vertical="center"/>
      <protection locked="0"/>
    </xf>
    <xf numFmtId="0" fontId="18" fillId="3" borderId="3" xfId="0" applyFont="1" applyFill="1" applyBorder="1" applyAlignment="1" applyProtection="1">
      <alignment horizontal="center" vertical="center"/>
      <protection locked="0"/>
    </xf>
    <xf numFmtId="0" fontId="18" fillId="3" borderId="32" xfId="0" applyFont="1" applyFill="1" applyBorder="1" applyAlignment="1" applyProtection="1">
      <alignment horizontal="center" vertical="center"/>
      <protection locked="0"/>
    </xf>
    <xf numFmtId="0" fontId="23" fillId="0" borderId="3" xfId="0" applyFont="1" applyBorder="1" applyAlignment="1" applyProtection="1">
      <alignment horizontal="left" vertical="center"/>
      <protection locked="0"/>
    </xf>
    <xf numFmtId="0" fontId="23" fillId="0" borderId="86" xfId="0" applyFont="1" applyFill="1" applyBorder="1" applyAlignment="1" applyProtection="1">
      <alignment horizontal="left" vertical="center"/>
      <protection locked="0"/>
    </xf>
    <xf numFmtId="0" fontId="23" fillId="0" borderId="45" xfId="0" applyFont="1" applyFill="1" applyBorder="1" applyAlignment="1" applyProtection="1">
      <alignment horizontal="left" vertical="center"/>
      <protection locked="0"/>
    </xf>
    <xf numFmtId="0" fontId="23" fillId="0" borderId="58" xfId="0" applyFont="1" applyFill="1" applyBorder="1" applyAlignment="1" applyProtection="1">
      <alignment horizontal="left" vertical="center"/>
      <protection locked="0"/>
    </xf>
    <xf numFmtId="186" fontId="18" fillId="0" borderId="45" xfId="0" applyNumberFormat="1"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32" xfId="0" applyFont="1" applyFill="1" applyBorder="1" applyAlignment="1" applyProtection="1">
      <alignment horizontal="center" vertical="center"/>
    </xf>
    <xf numFmtId="0" fontId="23" fillId="0" borderId="2" xfId="0" applyFont="1" applyBorder="1" applyAlignment="1" applyProtection="1">
      <alignment horizontal="left" vertical="center" wrapText="1"/>
      <protection locked="0"/>
    </xf>
    <xf numFmtId="0" fontId="23" fillId="0" borderId="31"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3" fillId="0" borderId="37"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18" fillId="3" borderId="1" xfId="0" applyFont="1" applyFill="1" applyBorder="1" applyAlignment="1" applyProtection="1">
      <alignment horizontal="left" vertical="center"/>
      <protection locked="0"/>
    </xf>
    <xf numFmtId="186" fontId="18" fillId="0" borderId="31" xfId="0" applyNumberFormat="1" applyFont="1" applyFill="1" applyBorder="1" applyAlignment="1" applyProtection="1">
      <alignment horizontal="center" vertical="center"/>
    </xf>
    <xf numFmtId="0" fontId="23" fillId="0" borderId="2" xfId="0" applyFont="1" applyFill="1" applyBorder="1" applyAlignment="1" applyProtection="1">
      <alignment horizontal="left" vertical="center"/>
      <protection locked="0"/>
    </xf>
    <xf numFmtId="0" fontId="23" fillId="0" borderId="31" xfId="0" applyFont="1" applyFill="1" applyBorder="1" applyAlignment="1" applyProtection="1">
      <alignment horizontal="left" vertical="center"/>
      <protection locked="0"/>
    </xf>
    <xf numFmtId="0" fontId="23" fillId="0" borderId="4" xfId="0" applyFont="1" applyFill="1" applyBorder="1" applyAlignment="1" applyProtection="1">
      <alignment horizontal="left" vertical="center"/>
      <protection locked="0"/>
    </xf>
    <xf numFmtId="0" fontId="18" fillId="0" borderId="37" xfId="0" applyFont="1" applyBorder="1" applyAlignment="1" applyProtection="1">
      <alignment horizontal="left" vertical="center"/>
      <protection locked="0"/>
    </xf>
    <xf numFmtId="0" fontId="23" fillId="0" borderId="1" xfId="0" applyFont="1" applyBorder="1" applyAlignment="1" applyProtection="1">
      <alignment horizontal="left" vertical="center" wrapText="1"/>
      <protection locked="0"/>
    </xf>
    <xf numFmtId="0" fontId="18" fillId="0" borderId="45" xfId="0" applyFont="1" applyBorder="1" applyAlignment="1" applyProtection="1">
      <alignment horizontal="left" vertical="center"/>
      <protection locked="0"/>
    </xf>
    <xf numFmtId="0" fontId="18" fillId="0" borderId="1"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18" fillId="3" borderId="42" xfId="0" applyFont="1" applyFill="1" applyBorder="1" applyAlignment="1" applyProtection="1">
      <alignment horizontal="left" vertical="center"/>
      <protection locked="0"/>
    </xf>
    <xf numFmtId="0" fontId="18" fillId="3" borderId="43" xfId="0" applyFont="1" applyFill="1" applyBorder="1" applyAlignment="1" applyProtection="1">
      <alignment horizontal="left" vertical="center"/>
      <protection locked="0"/>
    </xf>
    <xf numFmtId="0" fontId="18" fillId="3" borderId="44" xfId="0" applyFont="1" applyFill="1" applyBorder="1" applyAlignment="1" applyProtection="1">
      <alignment horizontal="left" vertical="center"/>
      <protection locked="0"/>
    </xf>
    <xf numFmtId="0" fontId="18" fillId="3" borderId="3" xfId="0" applyFont="1" applyFill="1" applyBorder="1" applyAlignment="1" applyProtection="1">
      <alignment horizontal="left" vertical="center" wrapText="1"/>
      <protection locked="0"/>
    </xf>
    <xf numFmtId="0" fontId="18" fillId="3" borderId="32" xfId="0" applyFont="1" applyFill="1" applyBorder="1" applyAlignment="1" applyProtection="1">
      <alignment horizontal="left" vertical="center" wrapText="1"/>
      <protection locked="0"/>
    </xf>
    <xf numFmtId="0" fontId="18" fillId="3" borderId="27"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protection locked="0"/>
    </xf>
    <xf numFmtId="0" fontId="86" fillId="0" borderId="2" xfId="0" applyFont="1" applyBorder="1" applyAlignment="1" applyProtection="1">
      <alignment horizontal="center" vertical="center"/>
      <protection locked="0"/>
    </xf>
    <xf numFmtId="0" fontId="86" fillId="0" borderId="31" xfId="0" applyFont="1" applyBorder="1" applyAlignment="1" applyProtection="1">
      <alignment horizontal="center" vertical="center"/>
      <protection locked="0"/>
    </xf>
    <xf numFmtId="0" fontId="86" fillId="0" borderId="4" xfId="0" applyFont="1" applyBorder="1" applyAlignment="1" applyProtection="1">
      <alignment horizontal="center" vertical="center"/>
      <protection locked="0"/>
    </xf>
    <xf numFmtId="0" fontId="86" fillId="3" borderId="33"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18" fillId="0" borderId="26" xfId="0" applyFont="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49" fontId="18" fillId="3" borderId="31" xfId="0" applyNumberFormat="1" applyFont="1" applyFill="1" applyBorder="1" applyAlignment="1" applyProtection="1">
      <alignment horizontal="center" vertical="center"/>
      <protection locked="0"/>
    </xf>
    <xf numFmtId="49" fontId="18" fillId="3" borderId="31" xfId="0" applyNumberFormat="1" applyFont="1" applyFill="1" applyBorder="1" applyAlignment="1" applyProtection="1">
      <alignment horizontal="left" vertical="center"/>
      <protection locked="0"/>
    </xf>
    <xf numFmtId="49" fontId="18" fillId="3" borderId="4" xfId="0" applyNumberFormat="1" applyFont="1" applyFill="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86" fillId="3" borderId="33" xfId="0" applyFont="1" applyFill="1" applyBorder="1" applyAlignment="1" applyProtection="1">
      <alignment horizontal="left" vertical="top" wrapText="1"/>
      <protection locked="0"/>
    </xf>
    <xf numFmtId="0" fontId="86" fillId="3" borderId="0" xfId="0" applyFont="1" applyFill="1" applyBorder="1" applyAlignment="1" applyProtection="1">
      <alignment horizontal="left" vertical="top" wrapText="1"/>
      <protection locked="0"/>
    </xf>
    <xf numFmtId="0" fontId="86" fillId="3" borderId="24" xfId="0" applyFont="1" applyFill="1" applyBorder="1" applyAlignment="1" applyProtection="1">
      <alignment horizontal="left" vertical="top" wrapText="1"/>
      <protection locked="0"/>
    </xf>
    <xf numFmtId="0" fontId="86" fillId="3" borderId="5" xfId="0" applyFont="1" applyFill="1" applyBorder="1" applyAlignment="1" applyProtection="1">
      <alignment horizontal="left" vertical="top" wrapText="1"/>
      <protection locked="0"/>
    </xf>
    <xf numFmtId="0" fontId="86" fillId="3" borderId="37" xfId="0" applyFont="1" applyFill="1" applyBorder="1" applyAlignment="1" applyProtection="1">
      <alignment horizontal="left" vertical="top" wrapText="1"/>
      <protection locked="0"/>
    </xf>
    <xf numFmtId="0" fontId="86" fillId="3" borderId="6" xfId="0" applyFont="1" applyFill="1" applyBorder="1" applyAlignment="1" applyProtection="1">
      <alignment horizontal="left" vertical="top" wrapText="1"/>
      <protection locked="0"/>
    </xf>
    <xf numFmtId="0" fontId="86" fillId="0" borderId="46" xfId="0" applyFont="1" applyBorder="1" applyAlignment="1" applyProtection="1">
      <alignment horizontal="center" vertical="center"/>
      <protection locked="0"/>
    </xf>
    <xf numFmtId="0" fontId="86" fillId="0" borderId="47" xfId="0" applyFont="1" applyBorder="1" applyAlignment="1" applyProtection="1">
      <alignment horizontal="center" vertical="center"/>
      <protection locked="0"/>
    </xf>
    <xf numFmtId="0" fontId="86" fillId="0" borderId="48" xfId="0" applyFont="1" applyBorder="1" applyAlignment="1" applyProtection="1">
      <alignment horizontal="center" vertical="center"/>
      <protection locked="0"/>
    </xf>
    <xf numFmtId="0" fontId="86" fillId="0" borderId="49" xfId="0" applyFont="1" applyBorder="1" applyAlignment="1" applyProtection="1">
      <alignment horizontal="center" vertical="center"/>
      <protection locked="0"/>
    </xf>
    <xf numFmtId="0" fontId="86" fillId="0" borderId="0" xfId="0" applyFont="1" applyBorder="1" applyAlignment="1" applyProtection="1">
      <alignment horizontal="center" vertical="center"/>
      <protection locked="0"/>
    </xf>
    <xf numFmtId="0" fontId="86" fillId="0" borderId="50" xfId="0" applyFont="1" applyBorder="1" applyAlignment="1" applyProtection="1">
      <alignment horizontal="center" vertical="center"/>
      <protection locked="0"/>
    </xf>
    <xf numFmtId="0" fontId="86" fillId="0" borderId="51" xfId="0" applyFont="1" applyBorder="1" applyAlignment="1" applyProtection="1">
      <alignment horizontal="center" vertical="center"/>
      <protection locked="0"/>
    </xf>
    <xf numFmtId="0" fontId="86" fillId="0" borderId="52" xfId="0" applyFont="1" applyBorder="1" applyAlignment="1" applyProtection="1">
      <alignment horizontal="center" vertical="center"/>
      <protection locked="0"/>
    </xf>
    <xf numFmtId="0" fontId="86" fillId="0" borderId="53" xfId="0" applyFont="1" applyBorder="1" applyAlignment="1" applyProtection="1">
      <alignment horizontal="center" vertical="center"/>
      <protection locked="0"/>
    </xf>
    <xf numFmtId="0" fontId="53" fillId="0" borderId="1" xfId="0" applyFont="1" applyBorder="1" applyAlignment="1" applyProtection="1">
      <alignment horizontal="center" vertical="center" wrapText="1"/>
      <protection locked="0"/>
    </xf>
    <xf numFmtId="0" fontId="53" fillId="0" borderId="1" xfId="0" applyFont="1" applyBorder="1" applyAlignment="1" applyProtection="1">
      <alignment horizontal="center" vertical="center"/>
      <protection locked="0"/>
    </xf>
    <xf numFmtId="0" fontId="53" fillId="0" borderId="16" xfId="0" applyFont="1" applyBorder="1" applyAlignment="1" applyProtection="1">
      <alignment horizontal="center" vertical="center"/>
      <protection locked="0"/>
    </xf>
    <xf numFmtId="0" fontId="53" fillId="10" borderId="32" xfId="0" applyFont="1" applyFill="1" applyBorder="1" applyAlignment="1" applyProtection="1">
      <alignment horizontal="center" vertical="center" shrinkToFit="1"/>
      <protection locked="0"/>
    </xf>
    <xf numFmtId="0" fontId="53" fillId="10" borderId="109" xfId="0" applyFont="1" applyFill="1" applyBorder="1" applyAlignment="1" applyProtection="1">
      <alignment horizontal="center" vertical="center" shrinkToFit="1"/>
      <protection locked="0"/>
    </xf>
    <xf numFmtId="0" fontId="53" fillId="6" borderId="110" xfId="0" applyFont="1" applyFill="1" applyBorder="1" applyAlignment="1" applyProtection="1">
      <alignment horizontal="center" vertical="center"/>
      <protection locked="0"/>
    </xf>
    <xf numFmtId="0" fontId="53" fillId="6" borderId="32" xfId="0" applyFont="1" applyFill="1" applyBorder="1" applyAlignment="1" applyProtection="1">
      <alignment horizontal="center" vertical="center"/>
      <protection locked="0"/>
    </xf>
    <xf numFmtId="0" fontId="53" fillId="6" borderId="109" xfId="0" applyFont="1" applyFill="1" applyBorder="1" applyAlignment="1" applyProtection="1">
      <alignment horizontal="center" vertical="center"/>
      <protection locked="0"/>
    </xf>
    <xf numFmtId="0" fontId="53" fillId="4" borderId="110" xfId="0" applyFont="1" applyFill="1" applyBorder="1" applyAlignment="1" applyProtection="1">
      <alignment horizontal="center" vertical="center" shrinkToFit="1"/>
      <protection locked="0"/>
    </xf>
    <xf numFmtId="0" fontId="53" fillId="4" borderId="32" xfId="0" applyFont="1" applyFill="1" applyBorder="1" applyAlignment="1" applyProtection="1">
      <alignment horizontal="center" vertical="center" shrinkToFit="1"/>
      <protection locked="0"/>
    </xf>
    <xf numFmtId="0" fontId="53" fillId="0" borderId="111" xfId="0" applyFont="1" applyBorder="1" applyAlignment="1" applyProtection="1">
      <alignment horizontal="center" vertical="center" wrapText="1"/>
      <protection locked="0"/>
    </xf>
    <xf numFmtId="0" fontId="53" fillId="0" borderId="118" xfId="0" applyFont="1" applyBorder="1" applyAlignment="1" applyProtection="1">
      <alignment horizontal="center" vertical="center" wrapText="1"/>
      <protection locked="0"/>
    </xf>
    <xf numFmtId="182" fontId="58" fillId="0" borderId="37" xfId="0" applyNumberFormat="1" applyFont="1" applyBorder="1" applyAlignment="1" applyProtection="1">
      <alignment horizontal="center" vertical="center" shrinkToFit="1"/>
    </xf>
    <xf numFmtId="182" fontId="58" fillId="0" borderId="105" xfId="0" applyNumberFormat="1" applyFont="1" applyBorder="1" applyAlignment="1" applyProtection="1">
      <alignment horizontal="center" vertical="center" shrinkToFit="1"/>
    </xf>
    <xf numFmtId="182" fontId="58" fillId="0" borderId="106" xfId="0" applyNumberFormat="1" applyFont="1" applyBorder="1" applyAlignment="1" applyProtection="1">
      <alignment horizontal="center" vertical="center" shrinkToFit="1"/>
    </xf>
    <xf numFmtId="0" fontId="53" fillId="8" borderId="7" xfId="0" applyFont="1" applyFill="1" applyBorder="1" applyAlignment="1" applyProtection="1">
      <alignment horizontal="center" vertical="center"/>
      <protection locked="0"/>
    </xf>
    <xf numFmtId="0" fontId="53" fillId="8" borderId="25" xfId="0" applyFont="1" applyFill="1" applyBorder="1" applyAlignment="1" applyProtection="1">
      <alignment horizontal="center" vertical="center"/>
      <protection locked="0"/>
    </xf>
    <xf numFmtId="0" fontId="53" fillId="8" borderId="112" xfId="0" applyFont="1" applyFill="1" applyBorder="1" applyAlignment="1" applyProtection="1">
      <alignment horizontal="center" vertical="center"/>
      <protection locked="0"/>
    </xf>
    <xf numFmtId="57" fontId="53" fillId="0" borderId="1" xfId="0" applyNumberFormat="1" applyFont="1" applyBorder="1" applyAlignment="1" applyProtection="1">
      <alignment horizontal="center" vertical="center"/>
      <protection locked="0"/>
    </xf>
    <xf numFmtId="57" fontId="53" fillId="0" borderId="16" xfId="0" applyNumberFormat="1" applyFont="1" applyBorder="1" applyAlignment="1" applyProtection="1">
      <alignment horizontal="center" vertical="center"/>
      <protection locked="0"/>
    </xf>
    <xf numFmtId="0" fontId="52" fillId="14" borderId="2" xfId="0" applyFont="1" applyFill="1" applyBorder="1" applyAlignment="1" applyProtection="1">
      <alignment horizontal="center" vertical="center"/>
      <protection locked="0"/>
    </xf>
    <xf numFmtId="0" fontId="52" fillId="14" borderId="107" xfId="0" applyFont="1" applyFill="1" applyBorder="1" applyAlignment="1" applyProtection="1">
      <alignment horizontal="center" vertical="center"/>
      <protection locked="0"/>
    </xf>
    <xf numFmtId="0" fontId="52" fillId="14" borderId="5" xfId="0" applyFont="1" applyFill="1" applyBorder="1" applyAlignment="1" applyProtection="1">
      <alignment horizontal="center" vertical="center"/>
      <protection locked="0"/>
    </xf>
    <xf numFmtId="0" fontId="52" fillId="14" borderId="108" xfId="0" applyFont="1" applyFill="1" applyBorder="1" applyAlignment="1" applyProtection="1">
      <alignment horizontal="center" vertical="center"/>
      <protection locked="0"/>
    </xf>
    <xf numFmtId="0" fontId="61" fillId="9" borderId="27" xfId="0" applyFont="1" applyFill="1" applyBorder="1" applyAlignment="1" applyProtection="1">
      <alignment horizontal="center" vertical="center"/>
      <protection locked="0"/>
    </xf>
    <xf numFmtId="0" fontId="61" fillId="9" borderId="1" xfId="0" applyFont="1" applyFill="1" applyBorder="1" applyAlignment="1" applyProtection="1">
      <alignment horizontal="center" vertical="center"/>
      <protection locked="0"/>
    </xf>
    <xf numFmtId="0" fontId="62" fillId="8" borderId="1" xfId="0" applyFont="1" applyFill="1" applyBorder="1" applyAlignment="1" applyProtection="1">
      <alignment horizontal="center" vertical="center"/>
      <protection locked="0"/>
    </xf>
    <xf numFmtId="0" fontId="62" fillId="8" borderId="16" xfId="0" applyFont="1" applyFill="1" applyBorder="1" applyAlignment="1" applyProtection="1">
      <alignment horizontal="center" vertical="center"/>
      <protection locked="0"/>
    </xf>
    <xf numFmtId="0" fontId="48" fillId="0" borderId="0" xfId="0" applyFont="1" applyAlignment="1" applyProtection="1">
      <alignment vertical="center"/>
      <protection locked="0"/>
    </xf>
    <xf numFmtId="0" fontId="52" fillId="0" borderId="0" xfId="0" applyFont="1" applyAlignment="1" applyProtection="1">
      <alignment horizontal="left"/>
      <protection locked="0"/>
    </xf>
    <xf numFmtId="0" fontId="66" fillId="0" borderId="0" xfId="0" applyFont="1" applyFill="1" applyAlignment="1" applyProtection="1">
      <alignment horizontal="center" vertical="center"/>
      <protection locked="0"/>
    </xf>
    <xf numFmtId="182" fontId="58" fillId="0" borderId="103" xfId="0" applyNumberFormat="1" applyFont="1" applyBorder="1" applyAlignment="1" applyProtection="1">
      <alignment horizontal="center" vertical="center" shrinkToFit="1"/>
    </xf>
    <xf numFmtId="182" fontId="58" fillId="0" borderId="104" xfId="0" applyNumberFormat="1" applyFont="1" applyBorder="1" applyAlignment="1" applyProtection="1">
      <alignment horizontal="center" vertical="center" shrinkToFit="1"/>
    </xf>
    <xf numFmtId="0" fontId="23" fillId="0" borderId="22" xfId="1" applyFont="1" applyBorder="1" applyAlignment="1" applyProtection="1">
      <alignment horizontal="center" vertical="center"/>
    </xf>
    <xf numFmtId="0" fontId="23" fillId="0" borderId="36" xfId="1" applyFont="1" applyBorder="1" applyAlignment="1" applyProtection="1">
      <alignment horizontal="center" vertical="center"/>
    </xf>
    <xf numFmtId="0" fontId="18" fillId="0" borderId="37" xfId="1" applyFont="1" applyBorder="1" applyAlignment="1" applyProtection="1">
      <alignment horizontal="left" vertical="center" wrapText="1"/>
    </xf>
    <xf numFmtId="0" fontId="25" fillId="3" borderId="3" xfId="1" applyFont="1" applyFill="1" applyBorder="1" applyAlignment="1" applyProtection="1">
      <alignment horizontal="left" vertical="center" wrapText="1"/>
      <protection locked="0"/>
    </xf>
    <xf numFmtId="0" fontId="25" fillId="3" borderId="27" xfId="1" applyFont="1" applyFill="1" applyBorder="1" applyAlignment="1" applyProtection="1">
      <alignment horizontal="left" vertical="center" wrapText="1"/>
      <protection locked="0"/>
    </xf>
    <xf numFmtId="0" fontId="23" fillId="0" borderId="3" xfId="1" applyFont="1" applyBorder="1" applyAlignment="1" applyProtection="1">
      <alignment horizontal="left" vertical="center" wrapText="1"/>
    </xf>
    <xf numFmtId="0" fontId="23" fillId="0" borderId="27" xfId="1" applyFont="1" applyBorder="1" applyAlignment="1" applyProtection="1">
      <alignment horizontal="left" vertical="center" wrapText="1"/>
    </xf>
    <xf numFmtId="0" fontId="18" fillId="0" borderId="31" xfId="1" applyFont="1" applyBorder="1" applyAlignment="1" applyProtection="1">
      <alignment horizontal="left" vertical="center" wrapText="1"/>
    </xf>
    <xf numFmtId="0" fontId="25" fillId="3" borderId="1" xfId="0" applyFont="1" applyFill="1" applyBorder="1" applyAlignment="1" applyProtection="1">
      <alignment horizontal="left" vertical="center" wrapText="1"/>
      <protection locked="0"/>
    </xf>
    <xf numFmtId="0" fontId="18" fillId="3" borderId="3" xfId="1" applyFont="1" applyFill="1" applyBorder="1" applyAlignment="1" applyProtection="1">
      <alignment horizontal="left" vertical="center" wrapText="1"/>
      <protection locked="0"/>
    </xf>
    <xf numFmtId="0" fontId="18" fillId="3" borderId="27" xfId="1" applyFont="1" applyFill="1" applyBorder="1" applyAlignment="1" applyProtection="1">
      <alignment horizontal="left" vertical="center" wrapText="1"/>
      <protection locked="0"/>
    </xf>
    <xf numFmtId="0" fontId="23" fillId="0" borderId="28" xfId="1" applyFont="1" applyBorder="1" applyAlignment="1" applyProtection="1">
      <alignment horizontal="center" vertical="center"/>
    </xf>
    <xf numFmtId="0" fontId="23" fillId="0" borderId="29" xfId="1" applyFont="1" applyBorder="1" applyAlignment="1" applyProtection="1">
      <alignment horizontal="center" vertical="center"/>
    </xf>
    <xf numFmtId="0" fontId="18" fillId="0" borderId="1" xfId="1" applyFont="1" applyBorder="1" applyAlignment="1" applyProtection="1">
      <alignment horizontal="center" vertical="center" wrapText="1"/>
    </xf>
    <xf numFmtId="0" fontId="18" fillId="0" borderId="32" xfId="1" applyFont="1" applyBorder="1" applyAlignment="1" applyProtection="1">
      <alignment horizontal="left" vertical="center" wrapText="1"/>
    </xf>
    <xf numFmtId="0" fontId="21" fillId="0" borderId="0" xfId="1" applyFont="1" applyAlignment="1" applyProtection="1">
      <alignment horizontal="center" vertical="center" wrapText="1"/>
    </xf>
    <xf numFmtId="0" fontId="24" fillId="0" borderId="22" xfId="0" applyFont="1" applyFill="1" applyBorder="1" applyAlignment="1" applyProtection="1">
      <alignment horizontal="center" vertical="center"/>
    </xf>
    <xf numFmtId="0" fontId="24" fillId="0" borderId="23" xfId="0" applyFont="1" applyFill="1" applyBorder="1" applyAlignment="1" applyProtection="1">
      <alignment horizontal="center" vertical="center"/>
    </xf>
    <xf numFmtId="0" fontId="18" fillId="0" borderId="2" xfId="1" applyFont="1" applyBorder="1" applyAlignment="1" applyProtection="1">
      <alignment horizontal="center" vertical="center" shrinkToFit="1"/>
    </xf>
    <xf numFmtId="0" fontId="18" fillId="0" borderId="33" xfId="1" applyFont="1" applyBorder="1" applyAlignment="1" applyProtection="1">
      <alignment horizontal="center" vertical="center" shrinkToFit="1"/>
    </xf>
    <xf numFmtId="0" fontId="18" fillId="0" borderId="5" xfId="1" applyFont="1" applyBorder="1" applyAlignment="1" applyProtection="1">
      <alignment horizontal="center" vertical="center" shrinkToFit="1"/>
    </xf>
    <xf numFmtId="0" fontId="18" fillId="0" borderId="4" xfId="1" applyFont="1" applyBorder="1" applyAlignment="1" applyProtection="1">
      <alignment horizontal="left" vertical="center" shrinkToFit="1"/>
    </xf>
    <xf numFmtId="0" fontId="18" fillId="0" borderId="24" xfId="1" applyFont="1" applyBorder="1" applyAlignment="1" applyProtection="1">
      <alignment horizontal="left" vertical="center" shrinkToFit="1"/>
    </xf>
    <xf numFmtId="0" fontId="18" fillId="0" borderId="6" xfId="1" applyFont="1" applyBorder="1" applyAlignment="1" applyProtection="1">
      <alignment horizontal="left" vertical="center" shrinkToFit="1"/>
    </xf>
    <xf numFmtId="176" fontId="18" fillId="0" borderId="7" xfId="3" applyNumberFormat="1" applyFont="1" applyFill="1" applyBorder="1" applyAlignment="1" applyProtection="1">
      <alignment horizontal="right" vertical="center"/>
    </xf>
    <xf numFmtId="176" fontId="18" fillId="0" borderId="25" xfId="3" applyNumberFormat="1" applyFont="1" applyFill="1" applyBorder="1" applyAlignment="1" applyProtection="1">
      <alignment horizontal="right" vertical="center"/>
    </xf>
    <xf numFmtId="176" fontId="18" fillId="0" borderId="26" xfId="3" applyNumberFormat="1" applyFont="1" applyFill="1" applyBorder="1" applyAlignment="1" applyProtection="1">
      <alignment horizontal="right" vertical="center"/>
    </xf>
    <xf numFmtId="0" fontId="38" fillId="2" borderId="55" xfId="0" applyFont="1" applyFill="1" applyBorder="1" applyAlignment="1">
      <alignment horizontal="center" vertical="center"/>
    </xf>
    <xf numFmtId="0" fontId="38" fillId="2" borderId="60"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5" xfId="0" applyFont="1" applyFill="1" applyBorder="1" applyAlignment="1">
      <alignment horizontal="center" vertical="center"/>
    </xf>
    <xf numFmtId="0" fontId="33" fillId="0" borderId="62" xfId="0" applyFont="1" applyBorder="1" applyAlignment="1">
      <alignment horizontal="center" vertical="center"/>
    </xf>
    <xf numFmtId="0" fontId="33" fillId="0" borderId="64" xfId="0" applyFont="1" applyBorder="1" applyAlignment="1">
      <alignment horizontal="center" vertical="center"/>
    </xf>
    <xf numFmtId="0" fontId="33" fillId="0" borderId="65" xfId="0" applyFont="1" applyBorder="1" applyAlignment="1">
      <alignment horizontal="center" vertical="center"/>
    </xf>
    <xf numFmtId="0" fontId="75" fillId="0" borderId="0" xfId="0" applyFont="1" applyAlignment="1">
      <alignment horizontal="center" vertical="center"/>
    </xf>
    <xf numFmtId="0" fontId="33" fillId="2" borderId="1" xfId="0" applyFont="1" applyFill="1" applyBorder="1" applyAlignment="1">
      <alignment horizontal="center"/>
    </xf>
    <xf numFmtId="0" fontId="38" fillId="2" borderId="54" xfId="0" applyFont="1" applyFill="1" applyBorder="1" applyAlignment="1">
      <alignment horizontal="center" vertical="center"/>
    </xf>
    <xf numFmtId="0" fontId="37" fillId="0" borderId="22" xfId="0" applyFont="1" applyBorder="1" applyAlignment="1">
      <alignment horizontal="center" vertical="center" shrinkToFit="1"/>
    </xf>
    <xf numFmtId="0" fontId="37" fillId="0" borderId="74" xfId="0" applyFont="1" applyBorder="1" applyAlignment="1">
      <alignment horizontal="center" vertical="center" shrinkToFit="1"/>
    </xf>
    <xf numFmtId="0" fontId="37" fillId="0" borderId="23" xfId="0" applyFont="1" applyBorder="1" applyAlignment="1">
      <alignment horizontal="center" vertical="center" shrinkToFit="1"/>
    </xf>
    <xf numFmtId="184" fontId="33" fillId="0" borderId="66" xfId="4" applyNumberFormat="1" applyFont="1" applyBorder="1" applyAlignment="1">
      <alignment horizontal="center" vertical="center" wrapText="1"/>
    </xf>
    <xf numFmtId="184" fontId="33" fillId="0" borderId="67" xfId="4" applyNumberFormat="1" applyFont="1" applyBorder="1" applyAlignment="1">
      <alignment horizontal="center" vertical="center" wrapText="1"/>
    </xf>
    <xf numFmtId="184" fontId="33" fillId="0" borderId="69" xfId="4" applyNumberFormat="1" applyFont="1" applyBorder="1" applyAlignment="1">
      <alignment horizontal="center" vertical="center" wrapText="1"/>
    </xf>
    <xf numFmtId="184" fontId="33" fillId="0" borderId="70" xfId="4" applyNumberFormat="1" applyFont="1" applyBorder="1" applyAlignment="1">
      <alignment horizontal="center" vertical="center" wrapText="1"/>
    </xf>
    <xf numFmtId="184" fontId="33" fillId="0" borderId="71" xfId="4" applyNumberFormat="1" applyFont="1" applyBorder="1" applyAlignment="1">
      <alignment horizontal="center" vertical="center" wrapText="1"/>
    </xf>
    <xf numFmtId="184" fontId="33" fillId="0" borderId="72" xfId="4" applyNumberFormat="1" applyFont="1" applyBorder="1" applyAlignment="1">
      <alignment horizontal="center" vertical="center" wrapText="1"/>
    </xf>
    <xf numFmtId="184" fontId="83" fillId="0" borderId="74" xfId="0" applyNumberFormat="1" applyFont="1" applyBorder="1" applyAlignment="1">
      <alignment horizontal="center" vertical="center"/>
    </xf>
    <xf numFmtId="184" fontId="83" fillId="0" borderId="23" xfId="0" applyNumberFormat="1" applyFont="1" applyBorder="1" applyAlignment="1">
      <alignment horizontal="center" vertical="center"/>
    </xf>
    <xf numFmtId="176" fontId="11" fillId="0" borderId="10" xfId="1" applyNumberFormat="1" applyFont="1" applyFill="1" applyBorder="1">
      <alignment vertical="center"/>
    </xf>
    <xf numFmtId="176" fontId="11" fillId="0" borderId="11" xfId="1" applyNumberFormat="1" applyFont="1" applyFill="1" applyBorder="1">
      <alignment vertical="center"/>
    </xf>
    <xf numFmtId="176" fontId="11" fillId="0" borderId="20" xfId="1" applyNumberFormat="1" applyFont="1" applyFill="1" applyBorder="1" applyAlignment="1">
      <alignment vertical="center" shrinkToFit="1"/>
    </xf>
    <xf numFmtId="176" fontId="11" fillId="0" borderId="18" xfId="1" applyNumberFormat="1" applyFont="1" applyFill="1" applyBorder="1" applyAlignment="1">
      <alignment vertical="center" shrinkToFit="1"/>
    </xf>
    <xf numFmtId="176" fontId="9" fillId="0" borderId="5" xfId="1" applyNumberFormat="1" applyFont="1" applyFill="1" applyBorder="1">
      <alignment vertical="center"/>
    </xf>
    <xf numFmtId="176" fontId="9" fillId="0" borderId="6" xfId="1" applyNumberFormat="1" applyFont="1" applyFill="1" applyBorder="1">
      <alignment vertical="center"/>
    </xf>
    <xf numFmtId="176" fontId="14" fillId="0" borderId="19" xfId="1" applyNumberFormat="1" applyFont="1" applyFill="1" applyBorder="1">
      <alignment vertical="center"/>
    </xf>
    <xf numFmtId="176" fontId="11" fillId="0" borderId="2" xfId="1" applyNumberFormat="1" applyFont="1" applyFill="1" applyBorder="1" applyAlignment="1" applyProtection="1">
      <alignment vertical="center"/>
    </xf>
    <xf numFmtId="176" fontId="11" fillId="0" borderId="4" xfId="1" applyNumberFormat="1" applyFont="1" applyFill="1" applyBorder="1" applyAlignment="1" applyProtection="1">
      <alignment vertical="center"/>
    </xf>
    <xf numFmtId="176" fontId="11" fillId="0" borderId="40" xfId="1" applyNumberFormat="1" applyFont="1" applyFill="1" applyBorder="1" applyAlignment="1" applyProtection="1">
      <alignment vertical="center"/>
    </xf>
    <xf numFmtId="176" fontId="11" fillId="0" borderId="41" xfId="1" applyNumberFormat="1" applyFont="1" applyFill="1" applyBorder="1" applyAlignment="1" applyProtection="1">
      <alignment vertical="center"/>
    </xf>
    <xf numFmtId="176" fontId="9" fillId="0" borderId="5" xfId="1" applyNumberFormat="1" applyFont="1" applyFill="1" applyBorder="1" applyAlignment="1" applyProtection="1">
      <alignment vertical="center"/>
    </xf>
    <xf numFmtId="176" fontId="9" fillId="0" borderId="6" xfId="1" applyNumberFormat="1" applyFont="1" applyFill="1" applyBorder="1" applyAlignment="1" applyProtection="1">
      <alignment vertical="center"/>
    </xf>
    <xf numFmtId="176" fontId="11" fillId="0" borderId="2" xfId="1" applyNumberFormat="1" applyFont="1" applyBorder="1">
      <alignment vertical="center"/>
    </xf>
    <xf numFmtId="176" fontId="11" fillId="0" borderId="4" xfId="1" applyNumberFormat="1" applyFont="1" applyBorder="1">
      <alignment vertical="center"/>
    </xf>
    <xf numFmtId="0" fontId="9" fillId="0" borderId="10" xfId="0" applyFont="1" applyFill="1" applyBorder="1" applyAlignment="1">
      <alignment horizontal="left" vertical="center" shrinkToFit="1"/>
    </xf>
    <xf numFmtId="0" fontId="9" fillId="0" borderId="125"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8" fillId="0" borderId="1" xfId="1" applyFont="1" applyBorder="1" applyAlignment="1">
      <alignment horizontal="center" vertical="center"/>
    </xf>
    <xf numFmtId="0" fontId="8" fillId="0" borderId="3" xfId="1" applyFont="1" applyBorder="1" applyAlignment="1">
      <alignment horizontal="center" vertical="center"/>
    </xf>
    <xf numFmtId="176" fontId="11" fillId="0" borderId="20" xfId="1" applyNumberFormat="1" applyFont="1" applyFill="1" applyBorder="1">
      <alignment vertical="center"/>
    </xf>
    <xf numFmtId="176" fontId="11" fillId="0" borderId="18" xfId="1" applyNumberFormat="1" applyFont="1" applyFill="1" applyBorder="1">
      <alignment vertical="center"/>
    </xf>
    <xf numFmtId="176" fontId="9" fillId="0" borderId="5" xfId="1" applyNumberFormat="1" applyFont="1" applyBorder="1">
      <alignment vertical="center"/>
    </xf>
    <xf numFmtId="176" fontId="9" fillId="0" borderId="6" xfId="1" applyNumberFormat="1" applyFont="1" applyBorder="1">
      <alignment vertical="center"/>
    </xf>
    <xf numFmtId="0" fontId="45" fillId="3" borderId="1" xfId="0" applyFont="1" applyFill="1" applyBorder="1" applyAlignment="1">
      <alignment horizontal="left" vertical="center"/>
    </xf>
    <xf numFmtId="0" fontId="45" fillId="0" borderId="29" xfId="0" applyFont="1" applyFill="1" applyBorder="1" applyAlignment="1">
      <alignment horizontal="center" vertical="center"/>
    </xf>
    <xf numFmtId="0" fontId="93" fillId="0" borderId="0" xfId="0" applyFont="1" applyFill="1" applyAlignment="1">
      <alignment horizontal="center" vertical="center"/>
    </xf>
    <xf numFmtId="0" fontId="45" fillId="0" borderId="1" xfId="0" applyFont="1" applyBorder="1" applyAlignment="1">
      <alignment horizontal="center" vertical="center"/>
    </xf>
    <xf numFmtId="0" fontId="70" fillId="0" borderId="32" xfId="5" applyFont="1" applyBorder="1" applyAlignment="1">
      <alignment vertical="center" wrapText="1"/>
    </xf>
    <xf numFmtId="0" fontId="70" fillId="0" borderId="27" xfId="5" applyFont="1" applyBorder="1" applyAlignment="1">
      <alignment vertical="center" wrapText="1"/>
    </xf>
    <xf numFmtId="0" fontId="70" fillId="0" borderId="0" xfId="5" applyFont="1" applyAlignment="1">
      <alignment horizontal="center" vertical="center" wrapText="1"/>
    </xf>
    <xf numFmtId="0" fontId="70" fillId="0" borderId="0" xfId="5" applyFont="1" applyAlignment="1">
      <alignment horizontal="left" vertical="center"/>
    </xf>
    <xf numFmtId="0" fontId="70" fillId="0" borderId="31" xfId="5" applyFont="1" applyBorder="1" applyAlignment="1">
      <alignment horizontal="center" vertical="center"/>
    </xf>
    <xf numFmtId="0" fontId="71" fillId="0" borderId="3" xfId="5" applyFont="1" applyBorder="1" applyAlignment="1">
      <alignment vertical="center" wrapText="1"/>
    </xf>
    <xf numFmtId="0" fontId="22" fillId="0" borderId="32" xfId="5" applyFont="1" applyBorder="1" applyAlignment="1">
      <alignment vertical="center" wrapText="1"/>
    </xf>
    <xf numFmtId="0" fontId="22" fillId="0" borderId="27" xfId="5" applyFont="1" applyBorder="1" applyAlignment="1">
      <alignment vertical="center" wrapText="1"/>
    </xf>
    <xf numFmtId="0" fontId="70" fillId="0" borderId="32" xfId="5" applyFont="1" applyBorder="1">
      <alignment vertical="center"/>
    </xf>
    <xf numFmtId="0" fontId="70" fillId="0" borderId="27" xfId="5" applyFont="1" applyBorder="1">
      <alignment vertical="center"/>
    </xf>
    <xf numFmtId="0" fontId="68" fillId="0" borderId="0" xfId="5" applyFont="1" applyAlignment="1">
      <alignment horizontal="center" vertical="center"/>
    </xf>
    <xf numFmtId="0" fontId="70" fillId="0" borderId="7" xfId="5" applyFont="1" applyBorder="1" applyAlignment="1">
      <alignment horizontal="center" vertical="center"/>
    </xf>
    <xf numFmtId="0" fontId="70" fillId="0" borderId="26" xfId="5" applyFont="1" applyBorder="1" applyAlignment="1">
      <alignment horizontal="center" vertical="center"/>
    </xf>
    <xf numFmtId="0" fontId="70" fillId="0" borderId="7" xfId="5" applyFont="1" applyBorder="1" applyAlignment="1">
      <alignment horizontal="center" vertical="center" wrapText="1"/>
    </xf>
    <xf numFmtId="0" fontId="70" fillId="0" borderId="26" xfId="5" applyFont="1" applyBorder="1" applyAlignment="1">
      <alignment horizontal="center" vertical="center" wrapText="1"/>
    </xf>
    <xf numFmtId="0" fontId="70" fillId="0" borderId="3" xfId="5" applyFont="1" applyBorder="1" applyAlignment="1">
      <alignment horizontal="center" vertical="center"/>
    </xf>
    <xf numFmtId="0" fontId="70" fillId="0" borderId="32" xfId="5" applyFont="1" applyBorder="1" applyAlignment="1">
      <alignment horizontal="center" vertical="center"/>
    </xf>
    <xf numFmtId="0" fontId="70" fillId="0" borderId="27" xfId="5" applyFont="1" applyBorder="1" applyAlignment="1">
      <alignment horizontal="center" vertical="center"/>
    </xf>
    <xf numFmtId="0" fontId="70" fillId="0" borderId="5" xfId="5" applyFont="1" applyBorder="1" applyAlignment="1">
      <alignment horizontal="center" vertical="center"/>
    </xf>
    <xf numFmtId="0" fontId="70" fillId="0" borderId="37" xfId="5" applyFont="1" applyBorder="1" applyAlignment="1">
      <alignment horizontal="center" vertical="center"/>
    </xf>
    <xf numFmtId="0" fontId="70" fillId="0" borderId="6" xfId="5" applyFont="1" applyBorder="1" applyAlignment="1">
      <alignment horizontal="center" vertical="center"/>
    </xf>
    <xf numFmtId="0" fontId="94" fillId="3" borderId="0" xfId="0" applyFont="1" applyFill="1" applyAlignment="1">
      <alignment horizontal="left"/>
    </xf>
    <xf numFmtId="38" fontId="18" fillId="3" borderId="0" xfId="4" applyFont="1" applyFill="1" applyAlignment="1">
      <alignment horizontal="center" vertical="center"/>
    </xf>
    <xf numFmtId="0" fontId="18" fillId="0" borderId="32" xfId="0" applyFont="1" applyFill="1" applyBorder="1" applyAlignment="1">
      <alignment horizontal="left" vertical="center" shrinkToFit="1"/>
    </xf>
    <xf numFmtId="0" fontId="18" fillId="0" borderId="37" xfId="0" applyFont="1" applyFill="1" applyBorder="1" applyAlignment="1">
      <alignment horizontal="left" vertical="center" shrinkToFit="1"/>
    </xf>
    <xf numFmtId="0" fontId="18" fillId="3" borderId="0" xfId="0" applyFont="1" applyFill="1" applyAlignment="1">
      <alignment horizontal="left" vertical="center" wrapText="1"/>
    </xf>
    <xf numFmtId="0" fontId="45" fillId="0" borderId="0" xfId="1" applyFont="1" applyFill="1" applyAlignment="1">
      <alignment horizontal="center" vertical="center" wrapText="1"/>
    </xf>
    <xf numFmtId="38" fontId="18" fillId="0" borderId="0" xfId="4" applyFont="1" applyFill="1" applyAlignment="1">
      <alignment horizontal="center" vertical="center"/>
    </xf>
    <xf numFmtId="0" fontId="18" fillId="0" borderId="0" xfId="0" applyFont="1" applyAlignment="1">
      <alignment horizontal="center" vertical="center"/>
    </xf>
    <xf numFmtId="0" fontId="18" fillId="3" borderId="0" xfId="0" applyFont="1" applyFill="1" applyAlignment="1">
      <alignment horizontal="center" vertical="center"/>
    </xf>
  </cellXfs>
  <cellStyles count="6">
    <cellStyle name="桁区切り" xfId="4" builtinId="6"/>
    <cellStyle name="桁区切り 2" xfId="3" xr:uid="{00000000-0005-0000-0000-000000000000}"/>
    <cellStyle name="標準" xfId="0" builtinId="0"/>
    <cellStyle name="標準 2" xfId="1" xr:uid="{00000000-0005-0000-0000-000002000000}"/>
    <cellStyle name="標準 3" xfId="2" xr:uid="{00000000-0005-0000-0000-000003000000}"/>
    <cellStyle name="標準 4" xfId="5" xr:uid="{EBBBF7D9-2E66-4DBC-B266-1B576F444EF8}"/>
  </cellStyles>
  <dxfs count="33">
    <dxf>
      <font>
        <strike/>
      </font>
    </dxf>
    <dxf>
      <fill>
        <patternFill>
          <bgColor theme="0" tint="-0.34998626667073579"/>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yyyy/m/d"/>
    </dxf>
    <dxf>
      <numFmt numFmtId="19" formatCode="yyyy/m/d"/>
    </dxf>
    <dxf>
      <font>
        <b val="0"/>
        <i val="0"/>
        <strike val="0"/>
        <condense val="0"/>
        <extend val="0"/>
        <outline val="0"/>
        <shadow val="0"/>
        <u val="none"/>
        <vertAlign val="baseline"/>
        <sz val="14"/>
        <color auto="1"/>
        <name val="Meiryo UI"/>
        <family val="2"/>
        <scheme val="minor"/>
      </font>
      <numFmt numFmtId="191" formatCode="h:mm;@"/>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auto="1"/>
        <name val="Meiryo UI"/>
        <family val="2"/>
        <scheme val="minor"/>
      </font>
      <numFmt numFmtId="191" formatCode="h:mm;@"/>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auto="1"/>
        <name val="Meiryo UI"/>
        <family val="2"/>
        <scheme val="minor"/>
      </font>
      <numFmt numFmtId="191" formatCode="h:mm;@"/>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auto="1"/>
        <name val="Meiryo UI"/>
        <family val="2"/>
        <scheme val="minor"/>
      </font>
      <numFmt numFmtId="191" formatCode="h:mm;@"/>
      <fill>
        <patternFill patternType="solid">
          <fgColor indexed="64"/>
          <bgColor theme="7" tint="0.79998168889431442"/>
        </patternFill>
      </fill>
      <alignment horizontal="center" vertical="center" textRotation="0" wrapText="0" indent="0" justifyLastLine="0" shrinkToFit="0" readingOrder="0"/>
      <protection locked="0" hidden="0"/>
    </dxf>
    <dxf>
      <font>
        <strike val="0"/>
        <outline val="0"/>
        <shadow val="0"/>
        <u val="none"/>
        <vertAlign val="baseline"/>
        <sz val="14"/>
        <color auto="1"/>
        <name val="Meiryo U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sz val="14"/>
        <color auto="1"/>
        <name val="BIZ UDP明朝 Medium"/>
        <family val="1"/>
        <charset val="128"/>
        <scheme val="none"/>
      </font>
      <numFmt numFmtId="0" formatCode="General"/>
      <fill>
        <patternFill patternType="solid">
          <fgColor indexed="64"/>
          <bgColor theme="7" tint="0.7999816888943144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auto="1"/>
        <name val="BIZ UDP明朝 Medium"/>
        <family val="1"/>
        <charset val="128"/>
        <scheme val="none"/>
      </font>
      <fill>
        <patternFill patternType="solid">
          <fgColor indexed="64"/>
          <bgColor theme="7" tint="0.79998168889431442"/>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4"/>
        <color auto="1"/>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auto="1"/>
        <name val="BIZ UDP明朝 Medium"/>
        <family val="1"/>
        <charset val="128"/>
        <scheme val="none"/>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4"/>
        <color auto="1"/>
        <name val="BIZ UDP明朝 Medium"/>
        <family val="1"/>
        <charset val="128"/>
        <scheme val="none"/>
      </font>
      <numFmt numFmtId="0" formatCode="General"/>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auto="1"/>
        <name val="BIZ UDP明朝 Medium"/>
        <family val="1"/>
        <charset val="128"/>
        <scheme val="none"/>
      </font>
      <numFmt numFmtId="0" formatCode="General"/>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auto="1"/>
        <name val="BIZ UDP明朝 Medium"/>
        <family val="1"/>
        <charset val="128"/>
        <scheme val="none"/>
      </font>
      <numFmt numFmtId="0" formatCode="General"/>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auto="1"/>
        <name val="BIZ UDP明朝 Medium"/>
        <family val="1"/>
        <charset val="128"/>
        <scheme val="none"/>
      </font>
      <numFmt numFmtId="191" formatCode="h:mm;@"/>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auto="1"/>
        <name val="BIZ UDP明朝 Medium"/>
        <family val="1"/>
        <charset val="128"/>
        <scheme val="none"/>
      </font>
      <numFmt numFmtId="191" formatCode="h:mm;@"/>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auto="1"/>
        <name val="BIZ UDP明朝 Medium"/>
        <family val="1"/>
        <charset val="128"/>
        <scheme val="none"/>
      </font>
      <numFmt numFmtId="191" formatCode="h:mm;@"/>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auto="1"/>
        <name val="BIZ UDP明朝 Medium"/>
        <family val="1"/>
        <charset val="128"/>
        <scheme val="none"/>
      </font>
      <numFmt numFmtId="191" formatCode="h:mm;@"/>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auto="1"/>
        <name val="BIZ UDP明朝 Medium"/>
        <family val="1"/>
        <charset val="128"/>
        <scheme val="none"/>
      </font>
      <numFmt numFmtId="190" formatCode="[$]ggge&quot;年&quot;m&quot;月&quot;d&quot;日&quot;\(aaa\)" x16r2:formatCode16="[$-ja-JP-x-gannen]ggge&quot;年&quot;m&quot;月&quot;d&quot;日&quot;\(aaa\)"/>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auto="1"/>
        <name val="BIZ UDP明朝 Medium"/>
        <family val="1"/>
        <charset val="128"/>
        <scheme val="none"/>
      </font>
      <numFmt numFmtId="0" formatCode="General"/>
      <alignment horizontal="general" vertical="center" textRotation="0" wrapText="0" indent="0" justifyLastLine="0" shrinkToFit="1" readingOrder="0"/>
      <border diagonalUp="0" diagonalDown="0" outline="0">
        <left style="thin">
          <color indexed="64"/>
        </left>
        <right style="thin">
          <color indexed="64"/>
        </right>
        <top/>
        <bottom/>
      </border>
      <protection locked="0" hidden="0"/>
    </dxf>
    <dxf>
      <border outline="0">
        <top style="thin">
          <color indexed="64"/>
        </top>
      </border>
    </dxf>
    <dxf>
      <border outline="0">
        <left style="thin">
          <color indexed="64"/>
        </left>
        <top style="thin">
          <color indexed="64"/>
        </top>
      </border>
    </dxf>
    <dxf>
      <font>
        <strike val="0"/>
        <outline val="0"/>
        <shadow val="0"/>
        <u val="none"/>
        <vertAlign val="baseline"/>
        <sz val="14"/>
        <color auto="1"/>
        <family val="1"/>
        <charset val="128"/>
      </font>
      <alignment vertical="center" textRotation="0" indent="0" justifyLastLine="0" readingOrder="0"/>
      <protection locked="0" hidden="0"/>
    </dxf>
    <dxf>
      <border outline="0">
        <bottom style="thin">
          <color indexed="64"/>
        </bottom>
      </border>
    </dxf>
    <dxf>
      <font>
        <b val="0"/>
        <i val="0"/>
        <strike val="0"/>
        <condense val="0"/>
        <extend val="0"/>
        <outline val="0"/>
        <shadow val="0"/>
        <u val="none"/>
        <vertAlign val="baseline"/>
        <sz val="14"/>
        <color theme="1"/>
        <name val="BIZ UDP明朝 Medium"/>
        <family val="1"/>
        <charset val="128"/>
        <scheme val="none"/>
      </font>
      <alignment horizontal="center"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66CCFF"/>
      <color rgb="FFCCCCFF"/>
      <color rgb="FFCC99FF"/>
      <color rgb="FF0000FF"/>
      <color rgb="FFFF9999"/>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25</xdr:col>
      <xdr:colOff>85725</xdr:colOff>
      <xdr:row>0</xdr:row>
      <xdr:rowOff>76200</xdr:rowOff>
    </xdr:from>
    <xdr:to>
      <xdr:col>27</xdr:col>
      <xdr:colOff>284628</xdr:colOff>
      <xdr:row>3</xdr:row>
      <xdr:rowOff>120740</xdr:rowOff>
    </xdr:to>
    <xdr:sp macro="" textlink="">
      <xdr:nvSpPr>
        <xdr:cNvPr id="2" name="正方形/長方形 1">
          <a:extLst>
            <a:ext uri="{FF2B5EF4-FFF2-40B4-BE49-F238E27FC236}">
              <a16:creationId xmlns:a16="http://schemas.microsoft.com/office/drawing/2014/main" id="{B5A0B4B6-32B1-43D6-97F8-C16C1880EAAD}"/>
            </a:ext>
          </a:extLst>
        </xdr:cNvPr>
        <xdr:cNvSpPr/>
      </xdr:nvSpPr>
      <xdr:spPr>
        <a:xfrm>
          <a:off x="5953125" y="76200"/>
          <a:ext cx="1722903" cy="64461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この色の欄を記入・入力</a:t>
          </a:r>
          <a:endParaRPr kumimoji="1" lang="en-US" altLang="ja-JP" sz="1200" b="1">
            <a:solidFill>
              <a:sysClr val="windowText" lastClr="000000"/>
            </a:solidFill>
          </a:endParaRPr>
        </a:p>
      </xdr:txBody>
    </xdr:sp>
    <xdr:clientData/>
  </xdr:twoCellAnchor>
  <xdr:twoCellAnchor editAs="oneCell">
    <xdr:from>
      <xdr:col>25</xdr:col>
      <xdr:colOff>123825</xdr:colOff>
      <xdr:row>4</xdr:row>
      <xdr:rowOff>114300</xdr:rowOff>
    </xdr:from>
    <xdr:to>
      <xdr:col>31</xdr:col>
      <xdr:colOff>715096</xdr:colOff>
      <xdr:row>30</xdr:row>
      <xdr:rowOff>95973</xdr:rowOff>
    </xdr:to>
    <xdr:pic>
      <xdr:nvPicPr>
        <xdr:cNvPr id="3" name="図 2">
          <a:extLst>
            <a:ext uri="{FF2B5EF4-FFF2-40B4-BE49-F238E27FC236}">
              <a16:creationId xmlns:a16="http://schemas.microsoft.com/office/drawing/2014/main" id="{73309967-729B-8B8A-6C44-4E7AC6A54CC4}"/>
            </a:ext>
          </a:extLst>
        </xdr:cNvPr>
        <xdr:cNvPicPr>
          <a:picLocks noChangeAspect="1"/>
        </xdr:cNvPicPr>
      </xdr:nvPicPr>
      <xdr:blipFill>
        <a:blip xmlns:r="http://schemas.openxmlformats.org/officeDocument/2006/relationships" r:embed="rId1"/>
        <a:stretch>
          <a:fillRect/>
        </a:stretch>
      </xdr:blipFill>
      <xdr:spPr>
        <a:xfrm>
          <a:off x="5991225" y="914400"/>
          <a:ext cx="5163271" cy="5182323"/>
        </a:xfrm>
        <a:prstGeom prst="rect">
          <a:avLst/>
        </a:prstGeom>
      </xdr:spPr>
    </xdr:pic>
    <xdr:clientData/>
  </xdr:twoCellAnchor>
  <xdr:twoCellAnchor>
    <xdr:from>
      <xdr:col>30</xdr:col>
      <xdr:colOff>638175</xdr:colOff>
      <xdr:row>4</xdr:row>
      <xdr:rowOff>66675</xdr:rowOff>
    </xdr:from>
    <xdr:to>
      <xdr:col>31</xdr:col>
      <xdr:colOff>704850</xdr:colOff>
      <xdr:row>6</xdr:row>
      <xdr:rowOff>76200</xdr:rowOff>
    </xdr:to>
    <xdr:sp macro="" textlink="">
      <xdr:nvSpPr>
        <xdr:cNvPr id="4" name="正方形/長方形 3">
          <a:extLst>
            <a:ext uri="{FF2B5EF4-FFF2-40B4-BE49-F238E27FC236}">
              <a16:creationId xmlns:a16="http://schemas.microsoft.com/office/drawing/2014/main" id="{868F6CC0-6393-4034-B356-4A364186134A}"/>
            </a:ext>
          </a:extLst>
        </xdr:cNvPr>
        <xdr:cNvSpPr/>
      </xdr:nvSpPr>
      <xdr:spPr>
        <a:xfrm>
          <a:off x="10315575" y="866775"/>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104774</xdr:colOff>
      <xdr:row>5</xdr:row>
      <xdr:rowOff>1</xdr:rowOff>
    </xdr:from>
    <xdr:to>
      <xdr:col>5</xdr:col>
      <xdr:colOff>742949</xdr:colOff>
      <xdr:row>5</xdr:row>
      <xdr:rowOff>257175</xdr:rowOff>
    </xdr:to>
    <xdr:sp macro="" textlink="">
      <xdr:nvSpPr>
        <xdr:cNvPr id="2" name="楕円 1">
          <a:extLst>
            <a:ext uri="{FF2B5EF4-FFF2-40B4-BE49-F238E27FC236}">
              <a16:creationId xmlns:a16="http://schemas.microsoft.com/office/drawing/2014/main" id="{21DC89AA-6670-CA14-7E70-A79ED5086D24}"/>
            </a:ext>
          </a:extLst>
        </xdr:cNvPr>
        <xdr:cNvSpPr/>
      </xdr:nvSpPr>
      <xdr:spPr>
        <a:xfrm>
          <a:off x="6705599" y="1638301"/>
          <a:ext cx="638175" cy="257174"/>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285750</xdr:colOff>
      <xdr:row>6</xdr:row>
      <xdr:rowOff>104775</xdr:rowOff>
    </xdr:from>
    <xdr:to>
      <xdr:col>5</xdr:col>
      <xdr:colOff>542925</xdr:colOff>
      <xdr:row>6</xdr:row>
      <xdr:rowOff>361949</xdr:rowOff>
    </xdr:to>
    <xdr:sp macro="" textlink="">
      <xdr:nvSpPr>
        <xdr:cNvPr id="17" name="楕円 16">
          <a:extLst>
            <a:ext uri="{FF2B5EF4-FFF2-40B4-BE49-F238E27FC236}">
              <a16:creationId xmlns:a16="http://schemas.microsoft.com/office/drawing/2014/main" id="{E71491D0-81D9-4EDB-9B9B-6CBF14DA9B45}"/>
            </a:ext>
          </a:extLst>
        </xdr:cNvPr>
        <xdr:cNvSpPr/>
      </xdr:nvSpPr>
      <xdr:spPr>
        <a:xfrm>
          <a:off x="6886575" y="2124075"/>
          <a:ext cx="257175" cy="257174"/>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0</xdr:row>
      <xdr:rowOff>56029</xdr:rowOff>
    </xdr:from>
    <xdr:to>
      <xdr:col>7</xdr:col>
      <xdr:colOff>310962</xdr:colOff>
      <xdr:row>2</xdr:row>
      <xdr:rowOff>73115</xdr:rowOff>
    </xdr:to>
    <xdr:sp macro="" textlink="">
      <xdr:nvSpPr>
        <xdr:cNvPr id="18" name="正方形/長方形 17">
          <a:extLst>
            <a:ext uri="{FF2B5EF4-FFF2-40B4-BE49-F238E27FC236}">
              <a16:creationId xmlns:a16="http://schemas.microsoft.com/office/drawing/2014/main" id="{F0807089-4C27-411D-A856-EACCE825AF56}"/>
            </a:ext>
          </a:extLst>
        </xdr:cNvPr>
        <xdr:cNvSpPr/>
      </xdr:nvSpPr>
      <xdr:spPr>
        <a:xfrm>
          <a:off x="6712324" y="56029"/>
          <a:ext cx="1722903" cy="64461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この色の欄を記入・入力</a:t>
          </a:r>
          <a:endParaRPr kumimoji="1" lang="en-US" altLang="ja-JP" sz="1200" b="1">
            <a:solidFill>
              <a:sysClr val="windowText" lastClr="000000"/>
            </a:solidFill>
          </a:endParaRPr>
        </a:p>
      </xdr:txBody>
    </xdr:sp>
    <xdr:clientData/>
  </xdr:twoCellAnchor>
  <xdr:twoCellAnchor editAs="oneCell">
    <xdr:from>
      <xdr:col>6</xdr:col>
      <xdr:colOff>134471</xdr:colOff>
      <xdr:row>2</xdr:row>
      <xdr:rowOff>212913</xdr:rowOff>
    </xdr:from>
    <xdr:to>
      <xdr:col>13</xdr:col>
      <xdr:colOff>649637</xdr:colOff>
      <xdr:row>23</xdr:row>
      <xdr:rowOff>155732</xdr:rowOff>
    </xdr:to>
    <xdr:pic>
      <xdr:nvPicPr>
        <xdr:cNvPr id="3" name="図 2">
          <a:extLst>
            <a:ext uri="{FF2B5EF4-FFF2-40B4-BE49-F238E27FC236}">
              <a16:creationId xmlns:a16="http://schemas.microsoft.com/office/drawing/2014/main" id="{78F669D2-7796-4BF7-88AD-C27C7BB25869}"/>
            </a:ext>
          </a:extLst>
        </xdr:cNvPr>
        <xdr:cNvPicPr>
          <a:picLocks noChangeAspect="1"/>
        </xdr:cNvPicPr>
      </xdr:nvPicPr>
      <xdr:blipFill>
        <a:blip xmlns:r="http://schemas.openxmlformats.org/officeDocument/2006/relationships" r:embed="rId1"/>
        <a:stretch>
          <a:fillRect/>
        </a:stretch>
      </xdr:blipFill>
      <xdr:spPr>
        <a:xfrm>
          <a:off x="7496736" y="840442"/>
          <a:ext cx="5849166" cy="7820555"/>
        </a:xfrm>
        <a:prstGeom prst="rect">
          <a:avLst/>
        </a:prstGeom>
      </xdr:spPr>
    </xdr:pic>
    <xdr:clientData/>
  </xdr:twoCellAnchor>
  <xdr:twoCellAnchor>
    <xdr:from>
      <xdr:col>12</xdr:col>
      <xdr:colOff>268941</xdr:colOff>
      <xdr:row>1</xdr:row>
      <xdr:rowOff>33618</xdr:rowOff>
    </xdr:from>
    <xdr:to>
      <xdr:col>13</xdr:col>
      <xdr:colOff>664662</xdr:colOff>
      <xdr:row>3</xdr:row>
      <xdr:rowOff>67287</xdr:rowOff>
    </xdr:to>
    <xdr:sp macro="" textlink="">
      <xdr:nvSpPr>
        <xdr:cNvPr id="4" name="正方形/長方形 3">
          <a:extLst>
            <a:ext uri="{FF2B5EF4-FFF2-40B4-BE49-F238E27FC236}">
              <a16:creationId xmlns:a16="http://schemas.microsoft.com/office/drawing/2014/main" id="{35247422-7E68-4208-99F3-777D18734DE3}"/>
            </a:ext>
          </a:extLst>
        </xdr:cNvPr>
        <xdr:cNvSpPr/>
      </xdr:nvSpPr>
      <xdr:spPr>
        <a:xfrm>
          <a:off x="12203206" y="448236"/>
          <a:ext cx="1157721" cy="58275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記載例</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9</xdr:row>
          <xdr:rowOff>247650</xdr:rowOff>
        </xdr:from>
        <xdr:to>
          <xdr:col>2</xdr:col>
          <xdr:colOff>371475</xdr:colOff>
          <xdr:row>9</xdr:row>
          <xdr:rowOff>771525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E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xdr:row>
          <xdr:rowOff>247650</xdr:rowOff>
        </xdr:from>
        <xdr:to>
          <xdr:col>2</xdr:col>
          <xdr:colOff>371475</xdr:colOff>
          <xdr:row>10</xdr:row>
          <xdr:rowOff>771525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E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xdr:row>
          <xdr:rowOff>247650</xdr:rowOff>
        </xdr:from>
        <xdr:to>
          <xdr:col>2</xdr:col>
          <xdr:colOff>371475</xdr:colOff>
          <xdr:row>11</xdr:row>
          <xdr:rowOff>771525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E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247650</xdr:rowOff>
        </xdr:from>
        <xdr:to>
          <xdr:col>2</xdr:col>
          <xdr:colOff>371475</xdr:colOff>
          <xdr:row>12</xdr:row>
          <xdr:rowOff>771525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E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xdr:row>
          <xdr:rowOff>247650</xdr:rowOff>
        </xdr:from>
        <xdr:to>
          <xdr:col>2</xdr:col>
          <xdr:colOff>371475</xdr:colOff>
          <xdr:row>13</xdr:row>
          <xdr:rowOff>771525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E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xdr:row>
          <xdr:rowOff>247650</xdr:rowOff>
        </xdr:from>
        <xdr:to>
          <xdr:col>2</xdr:col>
          <xdr:colOff>371475</xdr:colOff>
          <xdr:row>14</xdr:row>
          <xdr:rowOff>771525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E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xdr:row>
          <xdr:rowOff>247650</xdr:rowOff>
        </xdr:from>
        <xdr:to>
          <xdr:col>2</xdr:col>
          <xdr:colOff>371475</xdr:colOff>
          <xdr:row>13</xdr:row>
          <xdr:rowOff>771525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E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47625</xdr:colOff>
      <xdr:row>0</xdr:row>
      <xdr:rowOff>47625</xdr:rowOff>
    </xdr:from>
    <xdr:to>
      <xdr:col>11</xdr:col>
      <xdr:colOff>246528</xdr:colOff>
      <xdr:row>2</xdr:row>
      <xdr:rowOff>215990</xdr:rowOff>
    </xdr:to>
    <xdr:sp macro="" textlink="">
      <xdr:nvSpPr>
        <xdr:cNvPr id="2" name="正方形/長方形 1">
          <a:extLst>
            <a:ext uri="{FF2B5EF4-FFF2-40B4-BE49-F238E27FC236}">
              <a16:creationId xmlns:a16="http://schemas.microsoft.com/office/drawing/2014/main" id="{189863FF-EA17-40A6-9048-588594F58D72}"/>
            </a:ext>
          </a:extLst>
        </xdr:cNvPr>
        <xdr:cNvSpPr/>
      </xdr:nvSpPr>
      <xdr:spPr>
        <a:xfrm>
          <a:off x="10929938" y="47625"/>
          <a:ext cx="1722903" cy="64461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この色の欄を記入・入力</a:t>
          </a:r>
          <a:endParaRPr kumimoji="1" lang="en-US" altLang="ja-JP" sz="1200" b="1">
            <a:solidFill>
              <a:sysClr val="windowText" lastClr="000000"/>
            </a:solidFill>
          </a:endParaRPr>
        </a:p>
      </xdr:txBody>
    </xdr:sp>
    <xdr:clientData/>
  </xdr:twoCellAnchor>
  <xdr:twoCellAnchor editAs="oneCell">
    <xdr:from>
      <xdr:col>9</xdr:col>
      <xdr:colOff>297657</xdr:colOff>
      <xdr:row>3</xdr:row>
      <xdr:rowOff>83344</xdr:rowOff>
    </xdr:from>
    <xdr:to>
      <xdr:col>22</xdr:col>
      <xdr:colOff>194250</xdr:colOff>
      <xdr:row>14</xdr:row>
      <xdr:rowOff>1115657</xdr:rowOff>
    </xdr:to>
    <xdr:pic>
      <xdr:nvPicPr>
        <xdr:cNvPr id="3" name="図 2">
          <a:extLst>
            <a:ext uri="{FF2B5EF4-FFF2-40B4-BE49-F238E27FC236}">
              <a16:creationId xmlns:a16="http://schemas.microsoft.com/office/drawing/2014/main" id="{6DD95AAA-A1CB-409E-96AB-815E66ED7626}"/>
            </a:ext>
          </a:extLst>
        </xdr:cNvPr>
        <xdr:cNvPicPr>
          <a:picLocks noChangeAspect="1"/>
        </xdr:cNvPicPr>
      </xdr:nvPicPr>
      <xdr:blipFill>
        <a:blip xmlns:r="http://schemas.openxmlformats.org/officeDocument/2006/relationships" r:embed="rId1"/>
        <a:stretch>
          <a:fillRect/>
        </a:stretch>
      </xdr:blipFill>
      <xdr:spPr>
        <a:xfrm>
          <a:off x="11179970" y="892969"/>
          <a:ext cx="9802593" cy="8830907"/>
        </a:xfrm>
        <a:prstGeom prst="rect">
          <a:avLst/>
        </a:prstGeom>
      </xdr:spPr>
    </xdr:pic>
    <xdr:clientData/>
  </xdr:twoCellAnchor>
  <xdr:twoCellAnchor>
    <xdr:from>
      <xdr:col>20</xdr:col>
      <xdr:colOff>571500</xdr:colOff>
      <xdr:row>2</xdr:row>
      <xdr:rowOff>250031</xdr:rowOff>
    </xdr:from>
    <xdr:to>
      <xdr:col>22</xdr:col>
      <xdr:colOff>205221</xdr:colOff>
      <xdr:row>4</xdr:row>
      <xdr:rowOff>166038</xdr:rowOff>
    </xdr:to>
    <xdr:sp macro="" textlink="">
      <xdr:nvSpPr>
        <xdr:cNvPr id="4" name="正方形/長方形 3">
          <a:extLst>
            <a:ext uri="{FF2B5EF4-FFF2-40B4-BE49-F238E27FC236}">
              <a16:creationId xmlns:a16="http://schemas.microsoft.com/office/drawing/2014/main" id="{03CCFAA8-75D4-489A-B46D-1A3B6DE2F350}"/>
            </a:ext>
          </a:extLst>
        </xdr:cNvPr>
        <xdr:cNvSpPr/>
      </xdr:nvSpPr>
      <xdr:spPr>
        <a:xfrm>
          <a:off x="19835813" y="726281"/>
          <a:ext cx="1157721" cy="58275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記載例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67235</xdr:colOff>
      <xdr:row>0</xdr:row>
      <xdr:rowOff>75079</xdr:rowOff>
    </xdr:from>
    <xdr:to>
      <xdr:col>32</xdr:col>
      <xdr:colOff>123263</xdr:colOff>
      <xdr:row>3</xdr:row>
      <xdr:rowOff>119619</xdr:rowOff>
    </xdr:to>
    <xdr:sp macro="" textlink="">
      <xdr:nvSpPr>
        <xdr:cNvPr id="2" name="正方形/長方形 1">
          <a:extLst>
            <a:ext uri="{FF2B5EF4-FFF2-40B4-BE49-F238E27FC236}">
              <a16:creationId xmlns:a16="http://schemas.microsoft.com/office/drawing/2014/main" id="{498D4777-4345-4549-88E3-E9144B52FE26}"/>
            </a:ext>
          </a:extLst>
        </xdr:cNvPr>
        <xdr:cNvSpPr/>
      </xdr:nvSpPr>
      <xdr:spPr>
        <a:xfrm>
          <a:off x="6020360" y="75079"/>
          <a:ext cx="1722903" cy="64461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この色の欄を記入・入力</a:t>
          </a:r>
          <a:endParaRPr kumimoji="1" lang="en-US" altLang="ja-JP" sz="1200" b="1">
            <a:solidFill>
              <a:sysClr val="windowText" lastClr="000000"/>
            </a:solidFill>
          </a:endParaRPr>
        </a:p>
      </xdr:txBody>
    </xdr:sp>
    <xdr:clientData/>
  </xdr:twoCellAnchor>
  <xdr:twoCellAnchor editAs="oneCell">
    <xdr:from>
      <xdr:col>26</xdr:col>
      <xdr:colOff>66675</xdr:colOff>
      <xdr:row>4</xdr:row>
      <xdr:rowOff>171450</xdr:rowOff>
    </xdr:from>
    <xdr:to>
      <xdr:col>39</xdr:col>
      <xdr:colOff>534336</xdr:colOff>
      <xdr:row>37</xdr:row>
      <xdr:rowOff>181963</xdr:rowOff>
    </xdr:to>
    <xdr:pic>
      <xdr:nvPicPr>
        <xdr:cNvPr id="3" name="図 2">
          <a:extLst>
            <a:ext uri="{FF2B5EF4-FFF2-40B4-BE49-F238E27FC236}">
              <a16:creationId xmlns:a16="http://schemas.microsoft.com/office/drawing/2014/main" id="{6512BBFA-997F-442E-9546-FE4BF3160C4A}"/>
            </a:ext>
          </a:extLst>
        </xdr:cNvPr>
        <xdr:cNvPicPr>
          <a:picLocks noChangeAspect="1"/>
        </xdr:cNvPicPr>
      </xdr:nvPicPr>
      <xdr:blipFill>
        <a:blip xmlns:r="http://schemas.openxmlformats.org/officeDocument/2006/relationships" r:embed="rId1"/>
        <a:stretch>
          <a:fillRect/>
        </a:stretch>
      </xdr:blipFill>
      <xdr:spPr>
        <a:xfrm>
          <a:off x="6257925" y="971550"/>
          <a:ext cx="6706536" cy="7078063"/>
        </a:xfrm>
        <a:prstGeom prst="rect">
          <a:avLst/>
        </a:prstGeom>
      </xdr:spPr>
    </xdr:pic>
    <xdr:clientData/>
  </xdr:twoCellAnchor>
  <xdr:twoCellAnchor>
    <xdr:from>
      <xdr:col>38</xdr:col>
      <xdr:colOff>133350</xdr:colOff>
      <xdr:row>2</xdr:row>
      <xdr:rowOff>190500</xdr:rowOff>
    </xdr:from>
    <xdr:to>
      <xdr:col>39</xdr:col>
      <xdr:colOff>529071</xdr:colOff>
      <xdr:row>5</xdr:row>
      <xdr:rowOff>173182</xdr:rowOff>
    </xdr:to>
    <xdr:sp macro="" textlink="">
      <xdr:nvSpPr>
        <xdr:cNvPr id="5" name="正方形/長方形 4">
          <a:extLst>
            <a:ext uri="{FF2B5EF4-FFF2-40B4-BE49-F238E27FC236}">
              <a16:creationId xmlns:a16="http://schemas.microsoft.com/office/drawing/2014/main" id="{D843E8EC-EA8A-4F37-94E1-324A64155AB7}"/>
            </a:ext>
          </a:extLst>
        </xdr:cNvPr>
        <xdr:cNvSpPr/>
      </xdr:nvSpPr>
      <xdr:spPr>
        <a:xfrm>
          <a:off x="11801475" y="590550"/>
          <a:ext cx="1157721" cy="58275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1266825</xdr:colOff>
      <xdr:row>4</xdr:row>
      <xdr:rowOff>247650</xdr:rowOff>
    </xdr:from>
    <xdr:to>
      <xdr:col>4</xdr:col>
      <xdr:colOff>295275</xdr:colOff>
      <xdr:row>5</xdr:row>
      <xdr:rowOff>381001</xdr:rowOff>
    </xdr:to>
    <xdr:sp macro="" textlink="">
      <xdr:nvSpPr>
        <xdr:cNvPr id="2" name="正方形/長方形 1">
          <a:extLst>
            <a:ext uri="{FF2B5EF4-FFF2-40B4-BE49-F238E27FC236}">
              <a16:creationId xmlns:a16="http://schemas.microsoft.com/office/drawing/2014/main" id="{CDAA8509-27C7-4C80-BF8A-875FCE996A46}"/>
            </a:ext>
          </a:extLst>
        </xdr:cNvPr>
        <xdr:cNvSpPr/>
      </xdr:nvSpPr>
      <xdr:spPr>
        <a:xfrm>
          <a:off x="5619750" y="1304925"/>
          <a:ext cx="2228850" cy="457201"/>
        </a:xfrm>
        <a:prstGeom prst="rect">
          <a:avLst/>
        </a:prstGeom>
        <a:solidFill>
          <a:schemeClr val="accent4">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この色のセルのみ入力</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895350</xdr:colOff>
      <xdr:row>5</xdr:row>
      <xdr:rowOff>38100</xdr:rowOff>
    </xdr:from>
    <xdr:to>
      <xdr:col>3</xdr:col>
      <xdr:colOff>1114425</xdr:colOff>
      <xdr:row>5</xdr:row>
      <xdr:rowOff>285750</xdr:rowOff>
    </xdr:to>
    <xdr:sp macro="" textlink="">
      <xdr:nvSpPr>
        <xdr:cNvPr id="3" name="矢印: 右 2">
          <a:extLst>
            <a:ext uri="{FF2B5EF4-FFF2-40B4-BE49-F238E27FC236}">
              <a16:creationId xmlns:a16="http://schemas.microsoft.com/office/drawing/2014/main" id="{66AE6DB2-7DD0-4939-BB09-DDF9CA007FD7}"/>
            </a:ext>
          </a:extLst>
        </xdr:cNvPr>
        <xdr:cNvSpPr/>
      </xdr:nvSpPr>
      <xdr:spPr>
        <a:xfrm>
          <a:off x="5248275" y="1419225"/>
          <a:ext cx="219075" cy="24765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20</xdr:row>
      <xdr:rowOff>619125</xdr:rowOff>
    </xdr:from>
    <xdr:to>
      <xdr:col>2</xdr:col>
      <xdr:colOff>3590925</xdr:colOff>
      <xdr:row>20</xdr:row>
      <xdr:rowOff>1819275</xdr:rowOff>
    </xdr:to>
    <xdr:sp macro="" textlink="">
      <xdr:nvSpPr>
        <xdr:cNvPr id="4" name="大かっこ 3">
          <a:extLst>
            <a:ext uri="{FF2B5EF4-FFF2-40B4-BE49-F238E27FC236}">
              <a16:creationId xmlns:a16="http://schemas.microsoft.com/office/drawing/2014/main" id="{81879612-7F5B-41AB-8DC6-04983271E0FF}"/>
            </a:ext>
          </a:extLst>
        </xdr:cNvPr>
        <xdr:cNvSpPr/>
      </xdr:nvSpPr>
      <xdr:spPr>
        <a:xfrm>
          <a:off x="571500" y="9239250"/>
          <a:ext cx="3505200" cy="1200150"/>
        </a:xfrm>
        <a:prstGeom prst="bracketPair">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33</xdr:col>
      <xdr:colOff>180974</xdr:colOff>
      <xdr:row>1</xdr:row>
      <xdr:rowOff>57150</xdr:rowOff>
    </xdr:from>
    <xdr:to>
      <xdr:col>40</xdr:col>
      <xdr:colOff>162668</xdr:colOff>
      <xdr:row>36</xdr:row>
      <xdr:rowOff>0</xdr:rowOff>
    </xdr:to>
    <xdr:pic>
      <xdr:nvPicPr>
        <xdr:cNvPr id="3" name="図 2">
          <a:extLst>
            <a:ext uri="{FF2B5EF4-FFF2-40B4-BE49-F238E27FC236}">
              <a16:creationId xmlns:a16="http://schemas.microsoft.com/office/drawing/2014/main" id="{57A0C591-5BAF-18CD-96EF-0D6D872374D6}"/>
            </a:ext>
          </a:extLst>
        </xdr:cNvPr>
        <xdr:cNvPicPr>
          <a:picLocks noChangeAspect="1"/>
        </xdr:cNvPicPr>
      </xdr:nvPicPr>
      <xdr:blipFill>
        <a:blip xmlns:r="http://schemas.openxmlformats.org/officeDocument/2006/relationships" r:embed="rId1"/>
        <a:stretch>
          <a:fillRect/>
        </a:stretch>
      </xdr:blipFill>
      <xdr:spPr>
        <a:xfrm>
          <a:off x="8039099" y="257175"/>
          <a:ext cx="5315694" cy="6838950"/>
        </a:xfrm>
        <a:prstGeom prst="rect">
          <a:avLst/>
        </a:prstGeom>
      </xdr:spPr>
    </xdr:pic>
    <xdr:clientData/>
  </xdr:twoCellAnchor>
  <xdr:twoCellAnchor>
    <xdr:from>
      <xdr:col>25</xdr:col>
      <xdr:colOff>105335</xdr:colOff>
      <xdr:row>2</xdr:row>
      <xdr:rowOff>84604</xdr:rowOff>
    </xdr:from>
    <xdr:to>
      <xdr:col>32</xdr:col>
      <xdr:colOff>161363</xdr:colOff>
      <xdr:row>5</xdr:row>
      <xdr:rowOff>33894</xdr:rowOff>
    </xdr:to>
    <xdr:sp macro="" textlink="">
      <xdr:nvSpPr>
        <xdr:cNvPr id="2" name="正方形/長方形 1">
          <a:extLst>
            <a:ext uri="{FF2B5EF4-FFF2-40B4-BE49-F238E27FC236}">
              <a16:creationId xmlns:a16="http://schemas.microsoft.com/office/drawing/2014/main" id="{FD46CBFF-027B-4BA4-AAC6-B91B2462251C}"/>
            </a:ext>
          </a:extLst>
        </xdr:cNvPr>
        <xdr:cNvSpPr/>
      </xdr:nvSpPr>
      <xdr:spPr>
        <a:xfrm>
          <a:off x="6058460" y="494179"/>
          <a:ext cx="1722903" cy="54936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この色の欄を記入・入力</a:t>
          </a:r>
          <a:endParaRPr kumimoji="1" lang="en-US" altLang="ja-JP" sz="1200" b="1">
            <a:solidFill>
              <a:sysClr val="windowText" lastClr="000000"/>
            </a:solidFill>
          </a:endParaRPr>
        </a:p>
      </xdr:txBody>
    </xdr:sp>
    <xdr:clientData/>
  </xdr:twoCellAnchor>
  <xdr:twoCellAnchor>
    <xdr:from>
      <xdr:col>39</xdr:col>
      <xdr:colOff>85725</xdr:colOff>
      <xdr:row>1</xdr:row>
      <xdr:rowOff>19050</xdr:rowOff>
    </xdr:from>
    <xdr:to>
      <xdr:col>40</xdr:col>
      <xdr:colOff>152400</xdr:colOff>
      <xdr:row>3</xdr:row>
      <xdr:rowOff>28575</xdr:rowOff>
    </xdr:to>
    <xdr:sp macro="" textlink="">
      <xdr:nvSpPr>
        <xdr:cNvPr id="5" name="正方形/長方形 4">
          <a:extLst>
            <a:ext uri="{FF2B5EF4-FFF2-40B4-BE49-F238E27FC236}">
              <a16:creationId xmlns:a16="http://schemas.microsoft.com/office/drawing/2014/main" id="{75C767AC-E2F9-43F5-AC9B-4D25A4E1F4C8}"/>
            </a:ext>
          </a:extLst>
        </xdr:cNvPr>
        <xdr:cNvSpPr/>
      </xdr:nvSpPr>
      <xdr:spPr>
        <a:xfrm>
          <a:off x="12515850" y="219075"/>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63873</xdr:colOff>
      <xdr:row>0</xdr:row>
      <xdr:rowOff>19611</xdr:rowOff>
    </xdr:from>
    <xdr:to>
      <xdr:col>29</xdr:col>
      <xdr:colOff>38100</xdr:colOff>
      <xdr:row>2</xdr:row>
      <xdr:rowOff>0</xdr:rowOff>
    </xdr:to>
    <xdr:sp macro="" textlink="">
      <xdr:nvSpPr>
        <xdr:cNvPr id="2" name="正方形/長方形 1">
          <a:extLst>
            <a:ext uri="{FF2B5EF4-FFF2-40B4-BE49-F238E27FC236}">
              <a16:creationId xmlns:a16="http://schemas.microsoft.com/office/drawing/2014/main" id="{6B8C9D59-9F10-4D5D-9BFC-F1DCEF1248B9}"/>
            </a:ext>
          </a:extLst>
        </xdr:cNvPr>
        <xdr:cNvSpPr/>
      </xdr:nvSpPr>
      <xdr:spPr>
        <a:xfrm>
          <a:off x="6578973" y="19611"/>
          <a:ext cx="2069727" cy="389964"/>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この色の欄を記入・入力</a:t>
          </a:r>
          <a:endParaRPr kumimoji="1" lang="en-US" altLang="ja-JP" sz="1200" b="1">
            <a:solidFill>
              <a:sysClr val="windowText" lastClr="000000"/>
            </a:solidFill>
          </a:endParaRPr>
        </a:p>
      </xdr:txBody>
    </xdr:sp>
    <xdr:clientData/>
  </xdr:twoCellAnchor>
  <xdr:twoCellAnchor editAs="oneCell">
    <xdr:from>
      <xdr:col>25</xdr:col>
      <xdr:colOff>95250</xdr:colOff>
      <xdr:row>2</xdr:row>
      <xdr:rowOff>28575</xdr:rowOff>
    </xdr:from>
    <xdr:to>
      <xdr:col>37</xdr:col>
      <xdr:colOff>743891</xdr:colOff>
      <xdr:row>28</xdr:row>
      <xdr:rowOff>48790</xdr:rowOff>
    </xdr:to>
    <xdr:pic>
      <xdr:nvPicPr>
        <xdr:cNvPr id="5" name="図 4">
          <a:extLst>
            <a:ext uri="{FF2B5EF4-FFF2-40B4-BE49-F238E27FC236}">
              <a16:creationId xmlns:a16="http://schemas.microsoft.com/office/drawing/2014/main" id="{554BA683-A956-FF4E-8E02-702875BBD947}"/>
            </a:ext>
          </a:extLst>
        </xdr:cNvPr>
        <xdr:cNvPicPr>
          <a:picLocks noChangeAspect="1"/>
        </xdr:cNvPicPr>
      </xdr:nvPicPr>
      <xdr:blipFill>
        <a:blip xmlns:r="http://schemas.openxmlformats.org/officeDocument/2006/relationships" r:embed="rId1"/>
        <a:stretch>
          <a:fillRect/>
        </a:stretch>
      </xdr:blipFill>
      <xdr:spPr>
        <a:xfrm>
          <a:off x="6610350" y="438150"/>
          <a:ext cx="6744641" cy="8345065"/>
        </a:xfrm>
        <a:prstGeom prst="rect">
          <a:avLst/>
        </a:prstGeom>
      </xdr:spPr>
    </xdr:pic>
    <xdr:clientData/>
  </xdr:twoCellAnchor>
  <xdr:twoCellAnchor>
    <xdr:from>
      <xdr:col>36</xdr:col>
      <xdr:colOff>657225</xdr:colOff>
      <xdr:row>1</xdr:row>
      <xdr:rowOff>47625</xdr:rowOff>
    </xdr:from>
    <xdr:to>
      <xdr:col>37</xdr:col>
      <xdr:colOff>723900</xdr:colOff>
      <xdr:row>3</xdr:row>
      <xdr:rowOff>47625</xdr:rowOff>
    </xdr:to>
    <xdr:sp macro="" textlink="">
      <xdr:nvSpPr>
        <xdr:cNvPr id="3" name="正方形/長方形 2">
          <a:extLst>
            <a:ext uri="{FF2B5EF4-FFF2-40B4-BE49-F238E27FC236}">
              <a16:creationId xmlns:a16="http://schemas.microsoft.com/office/drawing/2014/main" id="{36712574-9600-49A5-900F-3F8655AA2792}"/>
            </a:ext>
          </a:extLst>
        </xdr:cNvPr>
        <xdr:cNvSpPr/>
      </xdr:nvSpPr>
      <xdr:spPr>
        <a:xfrm>
          <a:off x="12506325" y="247650"/>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twoCellAnchor editAs="oneCell">
    <xdr:from>
      <xdr:col>25</xdr:col>
      <xdr:colOff>114300</xdr:colOff>
      <xdr:row>29</xdr:row>
      <xdr:rowOff>47625</xdr:rowOff>
    </xdr:from>
    <xdr:to>
      <xdr:col>37</xdr:col>
      <xdr:colOff>724836</xdr:colOff>
      <xdr:row>43</xdr:row>
      <xdr:rowOff>86564</xdr:rowOff>
    </xdr:to>
    <xdr:pic>
      <xdr:nvPicPr>
        <xdr:cNvPr id="6" name="図 5">
          <a:extLst>
            <a:ext uri="{FF2B5EF4-FFF2-40B4-BE49-F238E27FC236}">
              <a16:creationId xmlns:a16="http://schemas.microsoft.com/office/drawing/2014/main" id="{6C1459D9-C887-6267-F525-99C01B04DE63}"/>
            </a:ext>
          </a:extLst>
        </xdr:cNvPr>
        <xdr:cNvPicPr>
          <a:picLocks noChangeAspect="1"/>
        </xdr:cNvPicPr>
      </xdr:nvPicPr>
      <xdr:blipFill>
        <a:blip xmlns:r="http://schemas.openxmlformats.org/officeDocument/2006/relationships" r:embed="rId2"/>
        <a:stretch>
          <a:fillRect/>
        </a:stretch>
      </xdr:blipFill>
      <xdr:spPr>
        <a:xfrm>
          <a:off x="6629400" y="8982075"/>
          <a:ext cx="6706536" cy="6011114"/>
        </a:xfrm>
        <a:prstGeom prst="rect">
          <a:avLst/>
        </a:prstGeom>
      </xdr:spPr>
    </xdr:pic>
    <xdr:clientData/>
  </xdr:twoCellAnchor>
  <xdr:twoCellAnchor editAs="oneCell">
    <xdr:from>
      <xdr:col>25</xdr:col>
      <xdr:colOff>180975</xdr:colOff>
      <xdr:row>44</xdr:row>
      <xdr:rowOff>9525</xdr:rowOff>
    </xdr:from>
    <xdr:to>
      <xdr:col>37</xdr:col>
      <xdr:colOff>543826</xdr:colOff>
      <xdr:row>87</xdr:row>
      <xdr:rowOff>125043</xdr:rowOff>
    </xdr:to>
    <xdr:pic>
      <xdr:nvPicPr>
        <xdr:cNvPr id="7" name="図 6">
          <a:extLst>
            <a:ext uri="{FF2B5EF4-FFF2-40B4-BE49-F238E27FC236}">
              <a16:creationId xmlns:a16="http://schemas.microsoft.com/office/drawing/2014/main" id="{A19EEB8C-9E93-C6DD-43BE-9C8786207BE3}"/>
            </a:ext>
          </a:extLst>
        </xdr:cNvPr>
        <xdr:cNvPicPr>
          <a:picLocks noChangeAspect="1"/>
        </xdr:cNvPicPr>
      </xdr:nvPicPr>
      <xdr:blipFill>
        <a:blip xmlns:r="http://schemas.openxmlformats.org/officeDocument/2006/relationships" r:embed="rId3"/>
        <a:stretch>
          <a:fillRect/>
        </a:stretch>
      </xdr:blipFill>
      <xdr:spPr>
        <a:xfrm>
          <a:off x="6696075" y="15125700"/>
          <a:ext cx="6458851" cy="87261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95250</xdr:colOff>
      <xdr:row>1</xdr:row>
      <xdr:rowOff>-1</xdr:rowOff>
    </xdr:from>
    <xdr:to>
      <xdr:col>20</xdr:col>
      <xdr:colOff>50706</xdr:colOff>
      <xdr:row>2</xdr:row>
      <xdr:rowOff>67838</xdr:rowOff>
    </xdr:to>
    <xdr:pic>
      <xdr:nvPicPr>
        <xdr:cNvPr id="18" name="図 17">
          <a:extLst>
            <a:ext uri="{FF2B5EF4-FFF2-40B4-BE49-F238E27FC236}">
              <a16:creationId xmlns:a16="http://schemas.microsoft.com/office/drawing/2014/main" id="{87CEFF7C-862D-4A2B-92A7-997A66B354EE}"/>
            </a:ext>
          </a:extLst>
        </xdr:cNvPr>
        <xdr:cNvPicPr>
          <a:picLocks noChangeAspect="1"/>
        </xdr:cNvPicPr>
      </xdr:nvPicPr>
      <xdr:blipFill>
        <a:blip xmlns:r="http://schemas.openxmlformats.org/officeDocument/2006/relationships" r:embed="rId1"/>
        <a:stretch>
          <a:fillRect/>
        </a:stretch>
      </xdr:blipFill>
      <xdr:spPr>
        <a:xfrm>
          <a:off x="16410214" y="244928"/>
          <a:ext cx="2581635" cy="1247949"/>
        </a:xfrm>
        <a:prstGeom prst="rect">
          <a:avLst/>
        </a:prstGeom>
      </xdr:spPr>
    </xdr:pic>
    <xdr:clientData/>
  </xdr:twoCellAnchor>
  <xdr:twoCellAnchor>
    <xdr:from>
      <xdr:col>1</xdr:col>
      <xdr:colOff>1541318</xdr:colOff>
      <xdr:row>0</xdr:row>
      <xdr:rowOff>11134</xdr:rowOff>
    </xdr:from>
    <xdr:to>
      <xdr:col>9</xdr:col>
      <xdr:colOff>1986643</xdr:colOff>
      <xdr:row>2</xdr:row>
      <xdr:rowOff>108858</xdr:rowOff>
    </xdr:to>
    <xdr:sp macro="" textlink="">
      <xdr:nvSpPr>
        <xdr:cNvPr id="2" name="正方形/長方形 1">
          <a:extLst>
            <a:ext uri="{FF2B5EF4-FFF2-40B4-BE49-F238E27FC236}">
              <a16:creationId xmlns:a16="http://schemas.microsoft.com/office/drawing/2014/main" id="{1225E09E-E46D-478F-BE11-F4984A5B42BF}"/>
            </a:ext>
          </a:extLst>
        </xdr:cNvPr>
        <xdr:cNvSpPr/>
      </xdr:nvSpPr>
      <xdr:spPr>
        <a:xfrm>
          <a:off x="1854282" y="11134"/>
          <a:ext cx="6391647" cy="1526474"/>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重要</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この画面の入力が終わったら、必ず以下①または②の方法で</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「更新作業」をしてください。</a:t>
          </a:r>
          <a:endPar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更新方法①：キーボードの「</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」を同時に押してください。　</a:t>
          </a:r>
          <a:endPar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更新方法②：</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Excel</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の「データ」タブ→「すべて更新」をクリックしてください。</a:t>
          </a:r>
          <a:endPar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各シートに更新が反映されるまで、数十秒ほど時間がかかります。</a:t>
          </a:r>
        </a:p>
        <a:p>
          <a:pPr eaLnBrk="1" fontAlgn="auto" latinLnBrk="0" hangingPunct="1"/>
          <a:r>
            <a:rPr kumimoji="1" lang="ja-JP" altLang="en-US" sz="14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更新されない場合は、再度</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をしてください。</a:t>
          </a:r>
        </a:p>
      </xdr:txBody>
    </xdr:sp>
    <xdr:clientData fPrintsWithSheet="0"/>
  </xdr:twoCellAnchor>
  <xdr:twoCellAnchor>
    <xdr:from>
      <xdr:col>15</xdr:col>
      <xdr:colOff>108857</xdr:colOff>
      <xdr:row>0</xdr:row>
      <xdr:rowOff>108858</xdr:rowOff>
    </xdr:from>
    <xdr:to>
      <xdr:col>18</xdr:col>
      <xdr:colOff>62832</xdr:colOff>
      <xdr:row>1</xdr:row>
      <xdr:rowOff>508544</xdr:rowOff>
    </xdr:to>
    <xdr:sp macro="" textlink="">
      <xdr:nvSpPr>
        <xdr:cNvPr id="3" name="正方形/長方形 2">
          <a:extLst>
            <a:ext uri="{FF2B5EF4-FFF2-40B4-BE49-F238E27FC236}">
              <a16:creationId xmlns:a16="http://schemas.microsoft.com/office/drawing/2014/main" id="{F279A5B5-41F3-4729-B324-699346667712}"/>
            </a:ext>
          </a:extLst>
        </xdr:cNvPr>
        <xdr:cNvSpPr/>
      </xdr:nvSpPr>
      <xdr:spPr>
        <a:xfrm>
          <a:off x="14927036" y="108858"/>
          <a:ext cx="1722903" cy="64461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この色の欄を記入・入力</a:t>
          </a:r>
          <a:endParaRPr kumimoji="1" lang="en-US" altLang="ja-JP" sz="1200" b="1">
            <a:solidFill>
              <a:sysClr val="windowText" lastClr="000000"/>
            </a:solidFill>
          </a:endParaRPr>
        </a:p>
      </xdr:txBody>
    </xdr:sp>
    <xdr:clientData/>
  </xdr:twoCellAnchor>
  <xdr:twoCellAnchor>
    <xdr:from>
      <xdr:col>28</xdr:col>
      <xdr:colOff>2110654</xdr:colOff>
      <xdr:row>3</xdr:row>
      <xdr:rowOff>187061</xdr:rowOff>
    </xdr:from>
    <xdr:to>
      <xdr:col>28</xdr:col>
      <xdr:colOff>3120787</xdr:colOff>
      <xdr:row>4</xdr:row>
      <xdr:rowOff>188335</xdr:rowOff>
    </xdr:to>
    <xdr:sp macro="" textlink="">
      <xdr:nvSpPr>
        <xdr:cNvPr id="5" name="正方形/長方形 4">
          <a:extLst>
            <a:ext uri="{FF2B5EF4-FFF2-40B4-BE49-F238E27FC236}">
              <a16:creationId xmlns:a16="http://schemas.microsoft.com/office/drawing/2014/main" id="{A3EB007E-071B-4631-BAFD-A74B8A6CC07D}"/>
            </a:ext>
          </a:extLst>
        </xdr:cNvPr>
        <xdr:cNvSpPr/>
      </xdr:nvSpPr>
      <xdr:spPr>
        <a:xfrm>
          <a:off x="28923529" y="2330186"/>
          <a:ext cx="1010133" cy="57277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記載例</a:t>
          </a:r>
        </a:p>
      </xdr:txBody>
    </xdr:sp>
    <xdr:clientData/>
  </xdr:twoCellAnchor>
  <xdr:twoCellAnchor editAs="oneCell">
    <xdr:from>
      <xdr:col>18</xdr:col>
      <xdr:colOff>119062</xdr:colOff>
      <xdr:row>4</xdr:row>
      <xdr:rowOff>238125</xdr:rowOff>
    </xdr:from>
    <xdr:to>
      <xdr:col>28</xdr:col>
      <xdr:colOff>3102092</xdr:colOff>
      <xdr:row>16</xdr:row>
      <xdr:rowOff>261937</xdr:rowOff>
    </xdr:to>
    <xdr:pic>
      <xdr:nvPicPr>
        <xdr:cNvPr id="4" name="図 3">
          <a:extLst>
            <a:ext uri="{FF2B5EF4-FFF2-40B4-BE49-F238E27FC236}">
              <a16:creationId xmlns:a16="http://schemas.microsoft.com/office/drawing/2014/main" id="{02EB0DC2-B2EF-7E2C-D4A8-F25B0C0BA801}"/>
            </a:ext>
          </a:extLst>
        </xdr:cNvPr>
        <xdr:cNvPicPr>
          <a:picLocks noChangeAspect="1"/>
        </xdr:cNvPicPr>
      </xdr:nvPicPr>
      <xdr:blipFill>
        <a:blip xmlns:r="http://schemas.openxmlformats.org/officeDocument/2006/relationships" r:embed="rId2"/>
        <a:stretch>
          <a:fillRect/>
        </a:stretch>
      </xdr:blipFill>
      <xdr:spPr>
        <a:xfrm>
          <a:off x="16716375" y="2952750"/>
          <a:ext cx="13198592" cy="6881812"/>
        </a:xfrm>
        <a:prstGeom prst="rect">
          <a:avLst/>
        </a:prstGeom>
      </xdr:spPr>
    </xdr:pic>
    <xdr:clientData/>
  </xdr:twoCellAnchor>
  <xdr:twoCellAnchor editAs="oneCell">
    <xdr:from>
      <xdr:col>18</xdr:col>
      <xdr:colOff>119063</xdr:colOff>
      <xdr:row>16</xdr:row>
      <xdr:rowOff>261938</xdr:rowOff>
    </xdr:from>
    <xdr:to>
      <xdr:col>28</xdr:col>
      <xdr:colOff>3074366</xdr:colOff>
      <xdr:row>29</xdr:row>
      <xdr:rowOff>523876</xdr:rowOff>
    </xdr:to>
    <xdr:pic>
      <xdr:nvPicPr>
        <xdr:cNvPr id="9" name="図 8">
          <a:extLst>
            <a:ext uri="{FF2B5EF4-FFF2-40B4-BE49-F238E27FC236}">
              <a16:creationId xmlns:a16="http://schemas.microsoft.com/office/drawing/2014/main" id="{502E3192-56E2-5154-1FAE-EF5686A5DC02}"/>
            </a:ext>
          </a:extLst>
        </xdr:cNvPr>
        <xdr:cNvPicPr>
          <a:picLocks noChangeAspect="1"/>
        </xdr:cNvPicPr>
      </xdr:nvPicPr>
      <xdr:blipFill>
        <a:blip xmlns:r="http://schemas.openxmlformats.org/officeDocument/2006/relationships" r:embed="rId3"/>
        <a:stretch>
          <a:fillRect/>
        </a:stretch>
      </xdr:blipFill>
      <xdr:spPr>
        <a:xfrm>
          <a:off x="16716376" y="9834563"/>
          <a:ext cx="13170865" cy="7691438"/>
        </a:xfrm>
        <a:prstGeom prst="rect">
          <a:avLst/>
        </a:prstGeom>
      </xdr:spPr>
    </xdr:pic>
    <xdr:clientData/>
  </xdr:twoCellAnchor>
  <xdr:twoCellAnchor editAs="oneCell">
    <xdr:from>
      <xdr:col>18</xdr:col>
      <xdr:colOff>142875</xdr:colOff>
      <xdr:row>29</xdr:row>
      <xdr:rowOff>547687</xdr:rowOff>
    </xdr:from>
    <xdr:to>
      <xdr:col>28</xdr:col>
      <xdr:colOff>3106507</xdr:colOff>
      <xdr:row>41</xdr:row>
      <xdr:rowOff>523875</xdr:rowOff>
    </xdr:to>
    <xdr:pic>
      <xdr:nvPicPr>
        <xdr:cNvPr id="10" name="図 9">
          <a:extLst>
            <a:ext uri="{FF2B5EF4-FFF2-40B4-BE49-F238E27FC236}">
              <a16:creationId xmlns:a16="http://schemas.microsoft.com/office/drawing/2014/main" id="{4CA61E1E-9C54-7A94-CB44-C63F531C88AF}"/>
            </a:ext>
          </a:extLst>
        </xdr:cNvPr>
        <xdr:cNvPicPr>
          <a:picLocks noChangeAspect="1"/>
        </xdr:cNvPicPr>
      </xdr:nvPicPr>
      <xdr:blipFill>
        <a:blip xmlns:r="http://schemas.openxmlformats.org/officeDocument/2006/relationships" r:embed="rId4"/>
        <a:stretch>
          <a:fillRect/>
        </a:stretch>
      </xdr:blipFill>
      <xdr:spPr>
        <a:xfrm>
          <a:off x="16740188" y="17549812"/>
          <a:ext cx="13179194" cy="6834188"/>
        </a:xfrm>
        <a:prstGeom prst="rect">
          <a:avLst/>
        </a:prstGeom>
      </xdr:spPr>
    </xdr:pic>
    <xdr:clientData/>
  </xdr:twoCellAnchor>
  <xdr:twoCellAnchor>
    <xdr:from>
      <xdr:col>9</xdr:col>
      <xdr:colOff>2272393</xdr:colOff>
      <xdr:row>1</xdr:row>
      <xdr:rowOff>0</xdr:rowOff>
    </xdr:from>
    <xdr:to>
      <xdr:col>11</xdr:col>
      <xdr:colOff>2598964</xdr:colOff>
      <xdr:row>1</xdr:row>
      <xdr:rowOff>952500</xdr:rowOff>
    </xdr:to>
    <xdr:sp macro="" textlink="">
      <xdr:nvSpPr>
        <xdr:cNvPr id="7" name="線吹き出し 1 (枠付き) 4">
          <a:extLst>
            <a:ext uri="{FF2B5EF4-FFF2-40B4-BE49-F238E27FC236}">
              <a16:creationId xmlns:a16="http://schemas.microsoft.com/office/drawing/2014/main" id="{B3BB4F45-A5E5-4B35-9F05-EEE81103E101}"/>
            </a:ext>
          </a:extLst>
        </xdr:cNvPr>
        <xdr:cNvSpPr/>
      </xdr:nvSpPr>
      <xdr:spPr>
        <a:xfrm>
          <a:off x="8531679" y="244929"/>
          <a:ext cx="3565071" cy="952500"/>
        </a:xfrm>
        <a:prstGeom prst="borderCallout1">
          <a:avLst>
            <a:gd name="adj1" fmla="val 135642"/>
            <a:gd name="adj2" fmla="val 185"/>
            <a:gd name="adj3" fmla="val 100051"/>
            <a:gd name="adj4" fmla="val 21734"/>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通常とは異なる内容での開催や、開催日にフードパントリーのみを実施した場合等にご記入ください（記載例をご参照ください）</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15</xdr:col>
      <xdr:colOff>138546</xdr:colOff>
      <xdr:row>7</xdr:row>
      <xdr:rowOff>17318</xdr:rowOff>
    </xdr:from>
    <xdr:to>
      <xdr:col>17</xdr:col>
      <xdr:colOff>1507920</xdr:colOff>
      <xdr:row>9</xdr:row>
      <xdr:rowOff>186788</xdr:rowOff>
    </xdr:to>
    <xdr:sp macro="" textlink="">
      <xdr:nvSpPr>
        <xdr:cNvPr id="4" name="テキスト ボックス 3">
          <a:extLst>
            <a:ext uri="{FF2B5EF4-FFF2-40B4-BE49-F238E27FC236}">
              <a16:creationId xmlns:a16="http://schemas.microsoft.com/office/drawing/2014/main" id="{A2C36116-0AB4-4323-899C-301B88C2CF29}"/>
            </a:ext>
          </a:extLst>
        </xdr:cNvPr>
        <xdr:cNvSpPr txBox="1"/>
      </xdr:nvSpPr>
      <xdr:spPr>
        <a:xfrm>
          <a:off x="11978121" y="2017568"/>
          <a:ext cx="2988624" cy="569520"/>
        </a:xfrm>
        <a:prstGeom prst="bracketPair">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u="sng">
              <a:solidFill>
                <a:srgbClr val="FF0000"/>
              </a:solidFill>
              <a:latin typeface="BIZ UDゴシック" panose="020B0400000000000000" pitchFamily="49" charset="-128"/>
              <a:ea typeface="BIZ UDゴシック" panose="020B0400000000000000" pitchFamily="49" charset="-128"/>
            </a:rPr>
            <a:t>本補助金</a:t>
          </a:r>
          <a:r>
            <a:rPr kumimoji="1" lang="ja-JP" altLang="ja-JP" sz="1000" u="sng">
              <a:solidFill>
                <a:srgbClr val="FF0000"/>
              </a:solidFill>
              <a:effectLst/>
              <a:latin typeface="BIZ UDゴシック" panose="020B0400000000000000" pitchFamily="49" charset="-128"/>
              <a:ea typeface="BIZ UDゴシック" panose="020B0400000000000000" pitchFamily="49" charset="-128"/>
              <a:cs typeface="+mn-cs"/>
            </a:rPr>
            <a:t>における学習支援</a:t>
          </a:r>
          <a:r>
            <a:rPr kumimoji="1" lang="ja-JP" altLang="ja-JP" sz="1000">
              <a:solidFill>
                <a:srgbClr val="FF0000"/>
              </a:solidFill>
              <a:effectLst/>
              <a:latin typeface="BIZ UDゴシック" panose="020B0400000000000000" pitchFamily="49" charset="-128"/>
              <a:ea typeface="BIZ UDゴシック" panose="020B0400000000000000" pitchFamily="49" charset="-128"/>
              <a:cs typeface="+mn-cs"/>
            </a:rPr>
            <a:t>の例</a:t>
          </a:r>
          <a:r>
            <a:rPr kumimoji="1" lang="en-US" altLang="ja-JP" sz="10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000">
              <a:solidFill>
                <a:srgbClr val="FF0000"/>
              </a:solidFill>
              <a:latin typeface="BIZ UDゴシック" panose="020B0400000000000000" pitchFamily="49" charset="-128"/>
              <a:ea typeface="BIZ UDゴシック" panose="020B0400000000000000" pitchFamily="49" charset="-128"/>
            </a:rPr>
            <a:t>小中学生の主要５教科（５教科以外は学校の宿題等）に関して、子どもの勉強や宿題を見てあげるような学習指導</a:t>
          </a:r>
        </a:p>
      </xdr:txBody>
    </xdr:sp>
    <xdr:clientData/>
  </xdr:twoCellAnchor>
  <xdr:twoCellAnchor>
    <xdr:from>
      <xdr:col>15</xdr:col>
      <xdr:colOff>0</xdr:colOff>
      <xdr:row>8</xdr:row>
      <xdr:rowOff>102054</xdr:rowOff>
    </xdr:from>
    <xdr:to>
      <xdr:col>15</xdr:col>
      <xdr:colOff>138546</xdr:colOff>
      <xdr:row>11</xdr:row>
      <xdr:rowOff>242454</xdr:rowOff>
    </xdr:to>
    <xdr:cxnSp macro="">
      <xdr:nvCxnSpPr>
        <xdr:cNvPr id="5" name="直線矢印コネクタ 4">
          <a:extLst>
            <a:ext uri="{FF2B5EF4-FFF2-40B4-BE49-F238E27FC236}">
              <a16:creationId xmlns:a16="http://schemas.microsoft.com/office/drawing/2014/main" id="{E4D3019E-A30C-4830-B6DE-DF37288523D1}"/>
            </a:ext>
          </a:extLst>
        </xdr:cNvPr>
        <xdr:cNvCxnSpPr>
          <a:stCxn id="4" idx="1"/>
        </xdr:cNvCxnSpPr>
      </xdr:nvCxnSpPr>
      <xdr:spPr>
        <a:xfrm flipH="1">
          <a:off x="11661198" y="2302329"/>
          <a:ext cx="316923" cy="826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259772</xdr:colOff>
      <xdr:row>0</xdr:row>
      <xdr:rowOff>25979</xdr:rowOff>
    </xdr:from>
    <xdr:to>
      <xdr:col>17</xdr:col>
      <xdr:colOff>1645228</xdr:colOff>
      <xdr:row>5</xdr:row>
      <xdr:rowOff>0</xdr:rowOff>
    </xdr:to>
    <xdr:sp macro="" textlink="">
      <xdr:nvSpPr>
        <xdr:cNvPr id="12" name="正方形/長方形 11">
          <a:extLst>
            <a:ext uri="{FF2B5EF4-FFF2-40B4-BE49-F238E27FC236}">
              <a16:creationId xmlns:a16="http://schemas.microsoft.com/office/drawing/2014/main" id="{B698204F-C27A-4C40-B462-1BD49932EC92}"/>
            </a:ext>
          </a:extLst>
        </xdr:cNvPr>
        <xdr:cNvSpPr/>
      </xdr:nvSpPr>
      <xdr:spPr>
        <a:xfrm>
          <a:off x="10425545" y="25979"/>
          <a:ext cx="5437910" cy="1584612"/>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合計欄が正しく反映されているか要確認</a:t>
          </a:r>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合計範囲の設定ミスや費目欄の未記入があると正しく集計されません。</a:t>
          </a:r>
          <a:endParaRPr kumimoji="1" lang="en-US" altLang="ja-JP" sz="1400" b="1">
            <a:solidFill>
              <a:srgbClr val="FF0000"/>
            </a:solidFill>
          </a:endParaRPr>
        </a:p>
        <a:p>
          <a:pPr algn="l"/>
          <a:r>
            <a:rPr kumimoji="1" lang="ja-JP" altLang="en-US" sz="1400" b="1" u="sng">
              <a:solidFill>
                <a:srgbClr val="FF0000"/>
              </a:solidFill>
            </a:rPr>
            <a:t>特に</a:t>
          </a:r>
          <a:r>
            <a:rPr kumimoji="1" lang="en-US" altLang="ja-JP" sz="1400" b="1" u="sng">
              <a:solidFill>
                <a:srgbClr val="FF0000"/>
              </a:solidFill>
            </a:rPr>
            <a:t>15</a:t>
          </a:r>
          <a:r>
            <a:rPr kumimoji="1" lang="ja-JP" altLang="en-US" sz="1400" b="1" u="sng">
              <a:solidFill>
                <a:srgbClr val="FF0000"/>
              </a:solidFill>
            </a:rPr>
            <a:t>行目と</a:t>
          </a:r>
          <a:r>
            <a:rPr kumimoji="1" lang="en-US" altLang="ja-JP" sz="1400" b="1" u="sng">
              <a:solidFill>
                <a:srgbClr val="FF0000"/>
              </a:solidFill>
            </a:rPr>
            <a:t>16</a:t>
          </a:r>
          <a:r>
            <a:rPr kumimoji="1" lang="ja-JP" altLang="en-US" sz="1400" b="1" u="sng">
              <a:solidFill>
                <a:srgbClr val="FF0000"/>
              </a:solidFill>
            </a:rPr>
            <a:t>行目の間（№</a:t>
          </a:r>
          <a:r>
            <a:rPr kumimoji="1" lang="en-US" altLang="ja-JP" sz="1400" b="1" u="sng">
              <a:solidFill>
                <a:srgbClr val="FF0000"/>
              </a:solidFill>
            </a:rPr>
            <a:t>1</a:t>
          </a:r>
          <a:r>
            <a:rPr kumimoji="1" lang="ja-JP" altLang="en-US" sz="1400" b="1" u="sng">
              <a:solidFill>
                <a:srgbClr val="FF0000"/>
              </a:solidFill>
            </a:rPr>
            <a:t>の上）には行を挿入しないでください。ここに行を挿入すると、</a:t>
          </a:r>
          <a:r>
            <a:rPr kumimoji="1" lang="en-US" altLang="ja-JP" sz="1400" b="1" u="sng">
              <a:solidFill>
                <a:srgbClr val="FF0000"/>
              </a:solidFill>
            </a:rPr>
            <a:t>16</a:t>
          </a:r>
          <a:r>
            <a:rPr kumimoji="1" lang="ja-JP" altLang="en-US" sz="1400" b="1" u="sng">
              <a:solidFill>
                <a:srgbClr val="FF0000"/>
              </a:solidFill>
            </a:rPr>
            <a:t>行目が合計範囲に含まれなくなるため、正しい合計値が表示されなくなります。</a:t>
          </a:r>
          <a:endParaRPr kumimoji="1" lang="en-US" altLang="ja-JP" sz="1400" b="1" u="sng">
            <a:solidFill>
              <a:srgbClr val="FF0000"/>
            </a:solidFill>
          </a:endParaRPr>
        </a:p>
      </xdr:txBody>
    </xdr:sp>
    <xdr:clientData fPrintsWithSheet="0"/>
  </xdr:twoCellAnchor>
  <xdr:twoCellAnchor>
    <xdr:from>
      <xdr:col>12</xdr:col>
      <xdr:colOff>413766</xdr:colOff>
      <xdr:row>0</xdr:row>
      <xdr:rowOff>371029</xdr:rowOff>
    </xdr:from>
    <xdr:to>
      <xdr:col>13</xdr:col>
      <xdr:colOff>247291</xdr:colOff>
      <xdr:row>0</xdr:row>
      <xdr:rowOff>713026</xdr:rowOff>
    </xdr:to>
    <xdr:sp macro="" textlink="">
      <xdr:nvSpPr>
        <xdr:cNvPr id="15" name="矢印: 右 14">
          <a:extLst>
            <a:ext uri="{FF2B5EF4-FFF2-40B4-BE49-F238E27FC236}">
              <a16:creationId xmlns:a16="http://schemas.microsoft.com/office/drawing/2014/main" id="{0FCD1D8F-0912-9C6A-7DFF-D8C2FCDC1629}"/>
            </a:ext>
          </a:extLst>
        </xdr:cNvPr>
        <xdr:cNvSpPr/>
      </xdr:nvSpPr>
      <xdr:spPr>
        <a:xfrm rot="8457547">
          <a:off x="9765584" y="371029"/>
          <a:ext cx="647480" cy="341997"/>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xdr:col>
      <xdr:colOff>69274</xdr:colOff>
      <xdr:row>12</xdr:row>
      <xdr:rowOff>17318</xdr:rowOff>
    </xdr:from>
    <xdr:to>
      <xdr:col>4</xdr:col>
      <xdr:colOff>1004454</xdr:colOff>
      <xdr:row>13</xdr:row>
      <xdr:rowOff>86590</xdr:rowOff>
    </xdr:to>
    <xdr:sp macro="" textlink="">
      <xdr:nvSpPr>
        <xdr:cNvPr id="21" name="線吹き出し 1 (枠付き) 1">
          <a:extLst>
            <a:ext uri="{FF2B5EF4-FFF2-40B4-BE49-F238E27FC236}">
              <a16:creationId xmlns:a16="http://schemas.microsoft.com/office/drawing/2014/main" id="{0E0E8998-83BB-4707-B98A-045A0B020A2D}"/>
            </a:ext>
          </a:extLst>
        </xdr:cNvPr>
        <xdr:cNvSpPr/>
      </xdr:nvSpPr>
      <xdr:spPr>
        <a:xfrm>
          <a:off x="173183" y="3221182"/>
          <a:ext cx="2528453" cy="346363"/>
        </a:xfrm>
        <a:prstGeom prst="borderCallout1">
          <a:avLst>
            <a:gd name="adj1" fmla="val 114267"/>
            <a:gd name="adj2" fmla="val 11926"/>
            <a:gd name="adj3" fmla="val 323036"/>
            <a:gd name="adj4" fmla="val 9960"/>
          </a:avLst>
        </a:prstGeom>
        <a:ln w="38100">
          <a:solidFill>
            <a:srgbClr val="C0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200" b="1">
              <a:solidFill>
                <a:srgbClr val="C00000"/>
              </a:solidFill>
            </a:rPr>
            <a:t>※</a:t>
          </a:r>
          <a:r>
            <a:rPr kumimoji="1" lang="ja-JP" altLang="en-US" sz="1200" b="1">
              <a:solidFill>
                <a:srgbClr val="C00000"/>
              </a:solidFill>
            </a:rPr>
            <a:t>この上には行を挿入しない</a:t>
          </a:r>
        </a:p>
      </xdr:txBody>
    </xdr:sp>
    <xdr:clientData fPrintsWithSheet="0"/>
  </xdr:twoCellAnchor>
  <xdr:twoCellAnchor>
    <xdr:from>
      <xdr:col>18</xdr:col>
      <xdr:colOff>210292</xdr:colOff>
      <xdr:row>0</xdr:row>
      <xdr:rowOff>299357</xdr:rowOff>
    </xdr:from>
    <xdr:to>
      <xdr:col>20</xdr:col>
      <xdr:colOff>409195</xdr:colOff>
      <xdr:row>1</xdr:row>
      <xdr:rowOff>159706</xdr:rowOff>
    </xdr:to>
    <xdr:sp macro="" textlink="">
      <xdr:nvSpPr>
        <xdr:cNvPr id="17" name="正方形/長方形 16">
          <a:extLst>
            <a:ext uri="{FF2B5EF4-FFF2-40B4-BE49-F238E27FC236}">
              <a16:creationId xmlns:a16="http://schemas.microsoft.com/office/drawing/2014/main" id="{FE991718-F71C-41CA-8963-B9F40456BF26}"/>
            </a:ext>
          </a:extLst>
        </xdr:cNvPr>
        <xdr:cNvSpPr/>
      </xdr:nvSpPr>
      <xdr:spPr>
        <a:xfrm>
          <a:off x="16117042" y="299357"/>
          <a:ext cx="1722903" cy="635956"/>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この色の欄を記入・入力</a:t>
          </a:r>
          <a:endParaRPr kumimoji="1" lang="en-US" altLang="ja-JP" sz="1200" b="1">
            <a:solidFill>
              <a:sysClr val="windowText" lastClr="000000"/>
            </a:solidFill>
          </a:endParaRPr>
        </a:p>
      </xdr:txBody>
    </xdr:sp>
    <xdr:clientData/>
  </xdr:twoCellAnchor>
  <xdr:twoCellAnchor>
    <xdr:from>
      <xdr:col>36</xdr:col>
      <xdr:colOff>190499</xdr:colOff>
      <xdr:row>0</xdr:row>
      <xdr:rowOff>329045</xdr:rowOff>
    </xdr:from>
    <xdr:to>
      <xdr:col>37</xdr:col>
      <xdr:colOff>586220</xdr:colOff>
      <xdr:row>1</xdr:row>
      <xdr:rowOff>132484</xdr:rowOff>
    </xdr:to>
    <xdr:sp macro="" textlink="">
      <xdr:nvSpPr>
        <xdr:cNvPr id="6" name="正方形/長方形 5">
          <a:extLst>
            <a:ext uri="{FF2B5EF4-FFF2-40B4-BE49-F238E27FC236}">
              <a16:creationId xmlns:a16="http://schemas.microsoft.com/office/drawing/2014/main" id="{69EB6E81-1F2A-4FB5-81CE-0BEF9729BCB8}"/>
            </a:ext>
          </a:extLst>
        </xdr:cNvPr>
        <xdr:cNvSpPr/>
      </xdr:nvSpPr>
      <xdr:spPr>
        <a:xfrm>
          <a:off x="29787272" y="329045"/>
          <a:ext cx="1157721" cy="58275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記載例</a:t>
          </a:r>
        </a:p>
      </xdr:txBody>
    </xdr:sp>
    <xdr:clientData/>
  </xdr:twoCellAnchor>
  <xdr:twoCellAnchor editAs="oneCell">
    <xdr:from>
      <xdr:col>18</xdr:col>
      <xdr:colOff>211281</xdr:colOff>
      <xdr:row>1</xdr:row>
      <xdr:rowOff>155864</xdr:rowOff>
    </xdr:from>
    <xdr:to>
      <xdr:col>37</xdr:col>
      <xdr:colOff>599225</xdr:colOff>
      <xdr:row>31</xdr:row>
      <xdr:rowOff>190500</xdr:rowOff>
    </xdr:to>
    <xdr:pic>
      <xdr:nvPicPr>
        <xdr:cNvPr id="2" name="図 1">
          <a:extLst>
            <a:ext uri="{FF2B5EF4-FFF2-40B4-BE49-F238E27FC236}">
              <a16:creationId xmlns:a16="http://schemas.microsoft.com/office/drawing/2014/main" id="{098A01B5-05F6-3BA6-42C0-F4B51A6BB8DA}"/>
            </a:ext>
          </a:extLst>
        </xdr:cNvPr>
        <xdr:cNvPicPr>
          <a:picLocks noChangeAspect="1"/>
        </xdr:cNvPicPr>
      </xdr:nvPicPr>
      <xdr:blipFill>
        <a:blip xmlns:r="http://schemas.openxmlformats.org/officeDocument/2006/relationships" r:embed="rId1"/>
        <a:stretch>
          <a:fillRect/>
        </a:stretch>
      </xdr:blipFill>
      <xdr:spPr>
        <a:xfrm>
          <a:off x="16092054" y="935182"/>
          <a:ext cx="14865944" cy="10113818"/>
        </a:xfrm>
        <a:prstGeom prst="rect">
          <a:avLst/>
        </a:prstGeom>
      </xdr:spPr>
    </xdr:pic>
    <xdr:clientData/>
  </xdr:twoCellAnchor>
  <xdr:twoCellAnchor editAs="oneCell">
    <xdr:from>
      <xdr:col>18</xdr:col>
      <xdr:colOff>207818</xdr:colOff>
      <xdr:row>31</xdr:row>
      <xdr:rowOff>169718</xdr:rowOff>
    </xdr:from>
    <xdr:to>
      <xdr:col>37</xdr:col>
      <xdr:colOff>634035</xdr:colOff>
      <xdr:row>49</xdr:row>
      <xdr:rowOff>277090</xdr:rowOff>
    </xdr:to>
    <xdr:pic>
      <xdr:nvPicPr>
        <xdr:cNvPr id="8" name="図 7">
          <a:extLst>
            <a:ext uri="{FF2B5EF4-FFF2-40B4-BE49-F238E27FC236}">
              <a16:creationId xmlns:a16="http://schemas.microsoft.com/office/drawing/2014/main" id="{CA3E581C-403C-8868-BB50-768DBE95723C}"/>
            </a:ext>
          </a:extLst>
        </xdr:cNvPr>
        <xdr:cNvPicPr>
          <a:picLocks noChangeAspect="1"/>
        </xdr:cNvPicPr>
      </xdr:nvPicPr>
      <xdr:blipFill>
        <a:blip xmlns:r="http://schemas.openxmlformats.org/officeDocument/2006/relationships" r:embed="rId2"/>
        <a:stretch>
          <a:fillRect/>
        </a:stretch>
      </xdr:blipFill>
      <xdr:spPr>
        <a:xfrm>
          <a:off x="16088591" y="11028218"/>
          <a:ext cx="14904217" cy="75888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86034</xdr:colOff>
      <xdr:row>5</xdr:row>
      <xdr:rowOff>18438</xdr:rowOff>
    </xdr:from>
    <xdr:to>
      <xdr:col>6</xdr:col>
      <xdr:colOff>183411</xdr:colOff>
      <xdr:row>7</xdr:row>
      <xdr:rowOff>211696</xdr:rowOff>
    </xdr:to>
    <xdr:sp macro="" textlink="">
      <xdr:nvSpPr>
        <xdr:cNvPr id="2" name="右中かっこ 1">
          <a:extLst>
            <a:ext uri="{FF2B5EF4-FFF2-40B4-BE49-F238E27FC236}">
              <a16:creationId xmlns:a16="http://schemas.microsoft.com/office/drawing/2014/main" id="{BC26BAB2-B046-42F9-BE21-91FE59B1913B}"/>
            </a:ext>
          </a:extLst>
        </xdr:cNvPr>
        <xdr:cNvSpPr/>
      </xdr:nvSpPr>
      <xdr:spPr>
        <a:xfrm>
          <a:off x="6629709" y="1904388"/>
          <a:ext cx="97377" cy="650458"/>
        </a:xfrm>
        <a:prstGeom prst="rightBrace">
          <a:avLst>
            <a:gd name="adj1" fmla="val 66234"/>
            <a:gd name="adj2" fmla="val 50000"/>
          </a:avLst>
        </a:prstGeom>
        <a:ln w="19050">
          <a:solidFill>
            <a:srgbClr val="C0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305763</xdr:colOff>
      <xdr:row>5</xdr:row>
      <xdr:rowOff>81848</xdr:rowOff>
    </xdr:from>
    <xdr:to>
      <xdr:col>9</xdr:col>
      <xdr:colOff>144878</xdr:colOff>
      <xdr:row>7</xdr:row>
      <xdr:rowOff>173613</xdr:rowOff>
    </xdr:to>
    <xdr:sp macro="" textlink="">
      <xdr:nvSpPr>
        <xdr:cNvPr id="3" name="正方形/長方形 2">
          <a:extLst>
            <a:ext uri="{FF2B5EF4-FFF2-40B4-BE49-F238E27FC236}">
              <a16:creationId xmlns:a16="http://schemas.microsoft.com/office/drawing/2014/main" id="{77EF17F6-C031-4A0E-9681-9BC9B6CAAAD6}"/>
            </a:ext>
          </a:extLst>
        </xdr:cNvPr>
        <xdr:cNvSpPr/>
      </xdr:nvSpPr>
      <xdr:spPr>
        <a:xfrm>
          <a:off x="6849438" y="1967798"/>
          <a:ext cx="1706015" cy="548965"/>
        </a:xfrm>
        <a:prstGeom prst="rect">
          <a:avLst/>
        </a:prstGeom>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t"/>
        <a:lstStyle/>
        <a:p>
          <a:pPr algn="l"/>
          <a:r>
            <a:rPr kumimoji="1" lang="en-US" altLang="ja-JP" sz="1000" baseline="0"/>
            <a:t> </a:t>
          </a:r>
          <a:r>
            <a:rPr kumimoji="1" lang="ja-JP" altLang="en-US" sz="1000"/>
            <a:t>「補助金確定額の計算シート」で計算した補助額</a:t>
          </a:r>
          <a:endParaRPr kumimoji="1" lang="en-US" altLang="ja-JP" sz="1000"/>
        </a:p>
      </xdr:txBody>
    </xdr:sp>
    <xdr:clientData/>
  </xdr:twoCellAnchor>
  <xdr:twoCellAnchor>
    <xdr:from>
      <xdr:col>6</xdr:col>
      <xdr:colOff>86034</xdr:colOff>
      <xdr:row>9</xdr:row>
      <xdr:rowOff>81190</xdr:rowOff>
    </xdr:from>
    <xdr:to>
      <xdr:col>6</xdr:col>
      <xdr:colOff>183411</xdr:colOff>
      <xdr:row>41</xdr:row>
      <xdr:rowOff>261014</xdr:rowOff>
    </xdr:to>
    <xdr:sp macro="" textlink="">
      <xdr:nvSpPr>
        <xdr:cNvPr id="4" name="右中かっこ 3">
          <a:extLst>
            <a:ext uri="{FF2B5EF4-FFF2-40B4-BE49-F238E27FC236}">
              <a16:creationId xmlns:a16="http://schemas.microsoft.com/office/drawing/2014/main" id="{EEEAB023-AC4C-49E3-9596-8D2EE1687A5B}"/>
            </a:ext>
          </a:extLst>
        </xdr:cNvPr>
        <xdr:cNvSpPr/>
      </xdr:nvSpPr>
      <xdr:spPr>
        <a:xfrm>
          <a:off x="6629709" y="2881540"/>
          <a:ext cx="97377" cy="8542774"/>
        </a:xfrm>
        <a:prstGeom prst="rightBrace">
          <a:avLst>
            <a:gd name="adj1" fmla="val 66234"/>
            <a:gd name="adj2" fmla="val 50000"/>
          </a:avLst>
        </a:prstGeom>
        <a:ln w="19050">
          <a:solidFill>
            <a:srgbClr val="C0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305763</xdr:colOff>
      <xdr:row>23</xdr:row>
      <xdr:rowOff>22618</xdr:rowOff>
    </xdr:from>
    <xdr:to>
      <xdr:col>9</xdr:col>
      <xdr:colOff>144878</xdr:colOff>
      <xdr:row>24</xdr:row>
      <xdr:rowOff>91265</xdr:rowOff>
    </xdr:to>
    <xdr:sp macro="" textlink="">
      <xdr:nvSpPr>
        <xdr:cNvPr id="5" name="正方形/長方形 4">
          <a:extLst>
            <a:ext uri="{FF2B5EF4-FFF2-40B4-BE49-F238E27FC236}">
              <a16:creationId xmlns:a16="http://schemas.microsoft.com/office/drawing/2014/main" id="{F047E6C0-9456-4350-8A49-4A3169AF929D}"/>
            </a:ext>
          </a:extLst>
        </xdr:cNvPr>
        <xdr:cNvSpPr/>
      </xdr:nvSpPr>
      <xdr:spPr>
        <a:xfrm>
          <a:off x="6849438" y="6823468"/>
          <a:ext cx="1706015" cy="363922"/>
        </a:xfrm>
        <a:prstGeom prst="rect">
          <a:avLst/>
        </a:prstGeom>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l"/>
          <a:r>
            <a:rPr kumimoji="1" lang="ja-JP" altLang="en-US" sz="1000"/>
            <a:t>出納簿の金額</a:t>
          </a:r>
          <a:endParaRPr kumimoji="1" lang="en-US" altLang="ja-JP" sz="1000"/>
        </a:p>
      </xdr:txBody>
    </xdr:sp>
    <xdr:clientData/>
  </xdr:twoCellAnchor>
  <xdr:twoCellAnchor>
    <xdr:from>
      <xdr:col>6</xdr:col>
      <xdr:colOff>90344</xdr:colOff>
      <xdr:row>42</xdr:row>
      <xdr:rowOff>18963</xdr:rowOff>
    </xdr:from>
    <xdr:to>
      <xdr:col>6</xdr:col>
      <xdr:colOff>187721</xdr:colOff>
      <xdr:row>42</xdr:row>
      <xdr:rowOff>270963</xdr:rowOff>
    </xdr:to>
    <xdr:sp macro="" textlink="">
      <xdr:nvSpPr>
        <xdr:cNvPr id="6" name="右中かっこ 5">
          <a:extLst>
            <a:ext uri="{FF2B5EF4-FFF2-40B4-BE49-F238E27FC236}">
              <a16:creationId xmlns:a16="http://schemas.microsoft.com/office/drawing/2014/main" id="{6DEC9331-806C-4A86-9BAD-8DCBDE3C7E39}"/>
            </a:ext>
          </a:extLst>
        </xdr:cNvPr>
        <xdr:cNvSpPr/>
      </xdr:nvSpPr>
      <xdr:spPr>
        <a:xfrm>
          <a:off x="6634019" y="11477538"/>
          <a:ext cx="97377" cy="252000"/>
        </a:xfrm>
        <a:prstGeom prst="rightBrace">
          <a:avLst>
            <a:gd name="adj1" fmla="val 39722"/>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310073</xdr:colOff>
      <xdr:row>41</xdr:row>
      <xdr:rowOff>258534</xdr:rowOff>
    </xdr:from>
    <xdr:to>
      <xdr:col>9</xdr:col>
      <xdr:colOff>149188</xdr:colOff>
      <xdr:row>45</xdr:row>
      <xdr:rowOff>136073</xdr:rowOff>
    </xdr:to>
    <xdr:sp macro="" textlink="">
      <xdr:nvSpPr>
        <xdr:cNvPr id="7" name="正方形/長方形 6">
          <a:extLst>
            <a:ext uri="{FF2B5EF4-FFF2-40B4-BE49-F238E27FC236}">
              <a16:creationId xmlns:a16="http://schemas.microsoft.com/office/drawing/2014/main" id="{876C4420-DE3D-4429-BB1F-8B9EFFDFE3C1}"/>
            </a:ext>
          </a:extLst>
        </xdr:cNvPr>
        <xdr:cNvSpPr/>
      </xdr:nvSpPr>
      <xdr:spPr>
        <a:xfrm>
          <a:off x="6853748" y="11421834"/>
          <a:ext cx="1706015" cy="868139"/>
        </a:xfrm>
        <a:prstGeom prst="rect">
          <a:avLst/>
        </a:prstGeom>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0" rIns="72000" bIns="0" rtlCol="0" anchor="ctr" anchorCtr="0"/>
        <a:lstStyle/>
        <a:p>
          <a:pPr algn="l"/>
          <a:r>
            <a:rPr kumimoji="1" lang="ja-JP" altLang="en-US" sz="1000"/>
            <a:t>自動計算</a:t>
          </a:r>
          <a:endParaRPr kumimoji="1" lang="en-US" altLang="ja-JP" sz="1000"/>
        </a:p>
        <a:p>
          <a:pPr algn="l"/>
          <a:r>
            <a:rPr kumimoji="1" lang="en-US" altLang="ja-JP" sz="900">
              <a:solidFill>
                <a:srgbClr val="C00000"/>
              </a:solidFill>
            </a:rPr>
            <a:t>※</a:t>
          </a:r>
          <a:r>
            <a:rPr kumimoji="1" lang="ja-JP" altLang="en-US" sz="900">
              <a:solidFill>
                <a:srgbClr val="C00000"/>
              </a:solidFill>
            </a:rPr>
            <a:t>繰越金がマイナスになる場合、</a:t>
          </a:r>
          <a:endParaRPr kumimoji="1" lang="en-US" altLang="ja-JP" sz="900">
            <a:solidFill>
              <a:srgbClr val="C00000"/>
            </a:solidFill>
          </a:endParaRPr>
        </a:p>
        <a:p>
          <a:pPr algn="l"/>
          <a:r>
            <a:rPr kumimoji="1" lang="ja-JP" altLang="en-US" sz="900" b="1" u="sng">
              <a:solidFill>
                <a:srgbClr val="C00000"/>
              </a:solidFill>
            </a:rPr>
            <a:t>収入額に誤り</a:t>
          </a:r>
          <a:r>
            <a:rPr kumimoji="1" lang="ja-JP" altLang="en-US" sz="900">
              <a:solidFill>
                <a:srgbClr val="C00000"/>
              </a:solidFill>
            </a:rPr>
            <a:t>があります。</a:t>
          </a:r>
          <a:r>
            <a:rPr kumimoji="1" lang="ja-JP" altLang="en-US" sz="900" b="1" u="sng">
              <a:solidFill>
                <a:srgbClr val="C00000"/>
              </a:solidFill>
            </a:rPr>
            <a:t>出納簿を再確認</a:t>
          </a:r>
          <a:r>
            <a:rPr kumimoji="1" lang="ja-JP" altLang="en-US" sz="900">
              <a:solidFill>
                <a:srgbClr val="C00000"/>
              </a:solidFill>
            </a:rPr>
            <a:t>してください。</a:t>
          </a:r>
          <a:endParaRPr kumimoji="1" lang="en-US" altLang="ja-JP" sz="900">
            <a:solidFill>
              <a:srgbClr val="C00000"/>
            </a:solidFill>
          </a:endParaRPr>
        </a:p>
      </xdr:txBody>
    </xdr:sp>
    <xdr:clientData/>
  </xdr:twoCellAnchor>
  <xdr:twoCellAnchor>
    <xdr:from>
      <xdr:col>6</xdr:col>
      <xdr:colOff>308485</xdr:colOff>
      <xdr:row>1</xdr:row>
      <xdr:rowOff>479177</xdr:rowOff>
    </xdr:from>
    <xdr:to>
      <xdr:col>9</xdr:col>
      <xdr:colOff>147600</xdr:colOff>
      <xdr:row>2</xdr:row>
      <xdr:rowOff>257977</xdr:rowOff>
    </xdr:to>
    <xdr:sp macro="" textlink="">
      <xdr:nvSpPr>
        <xdr:cNvPr id="8" name="正方形/長方形 7">
          <a:extLst>
            <a:ext uri="{FF2B5EF4-FFF2-40B4-BE49-F238E27FC236}">
              <a16:creationId xmlns:a16="http://schemas.microsoft.com/office/drawing/2014/main" id="{63E46B60-0730-43F7-9599-068EC83ED5E8}"/>
            </a:ext>
          </a:extLst>
        </xdr:cNvPr>
        <xdr:cNvSpPr/>
      </xdr:nvSpPr>
      <xdr:spPr>
        <a:xfrm>
          <a:off x="6852160" y="707777"/>
          <a:ext cx="1706015" cy="55032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この色の欄を記入・入力</a:t>
          </a:r>
          <a:endParaRPr kumimoji="1" lang="en-US" altLang="ja-JP" sz="1200" b="1">
            <a:solidFill>
              <a:sysClr val="windowText" lastClr="000000"/>
            </a:solidFill>
          </a:endParaRPr>
        </a:p>
      </xdr:txBody>
    </xdr:sp>
    <xdr:clientData/>
  </xdr:twoCellAnchor>
  <xdr:twoCellAnchor>
    <xdr:from>
      <xdr:col>6</xdr:col>
      <xdr:colOff>204106</xdr:colOff>
      <xdr:row>33</xdr:row>
      <xdr:rowOff>13608</xdr:rowOff>
    </xdr:from>
    <xdr:to>
      <xdr:col>9</xdr:col>
      <xdr:colOff>190500</xdr:colOff>
      <xdr:row>39</xdr:row>
      <xdr:rowOff>244929</xdr:rowOff>
    </xdr:to>
    <xdr:sp macro="" textlink="">
      <xdr:nvSpPr>
        <xdr:cNvPr id="9" name="テキスト ボックス 8">
          <a:extLst>
            <a:ext uri="{FF2B5EF4-FFF2-40B4-BE49-F238E27FC236}">
              <a16:creationId xmlns:a16="http://schemas.microsoft.com/office/drawing/2014/main" id="{9253DBA8-EE23-43CD-B916-E31F1022F663}"/>
            </a:ext>
          </a:extLst>
        </xdr:cNvPr>
        <xdr:cNvSpPr txBox="1"/>
      </xdr:nvSpPr>
      <xdr:spPr>
        <a:xfrm>
          <a:off x="6747781" y="9767208"/>
          <a:ext cx="1853294" cy="1050471"/>
        </a:xfrm>
        <a:prstGeom prst="bracketPair">
          <a:avLst>
            <a:gd name="adj" fmla="val 769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u="sng">
              <a:solidFill>
                <a:srgbClr val="FF0000"/>
              </a:solidFill>
              <a:latin typeface="BIZ UDゴシック" panose="020B0400000000000000" pitchFamily="49" charset="-128"/>
              <a:ea typeface="BIZ UDゴシック" panose="020B0400000000000000" pitchFamily="49" charset="-128"/>
            </a:rPr>
            <a:t>本補助金</a:t>
          </a:r>
          <a:r>
            <a:rPr kumimoji="1" lang="ja-JP" altLang="ja-JP" sz="1000" u="sng">
              <a:solidFill>
                <a:srgbClr val="FF0000"/>
              </a:solidFill>
              <a:effectLst/>
              <a:latin typeface="BIZ UDゴシック" panose="020B0400000000000000" pitchFamily="49" charset="-128"/>
              <a:ea typeface="BIZ UDゴシック" panose="020B0400000000000000" pitchFamily="49" charset="-128"/>
              <a:cs typeface="+mn-cs"/>
            </a:rPr>
            <a:t>における学習支援</a:t>
          </a:r>
          <a:r>
            <a:rPr kumimoji="1" lang="ja-JP" altLang="ja-JP" sz="1000">
              <a:solidFill>
                <a:srgbClr val="FF0000"/>
              </a:solidFill>
              <a:effectLst/>
              <a:latin typeface="BIZ UDゴシック" panose="020B0400000000000000" pitchFamily="49" charset="-128"/>
              <a:ea typeface="BIZ UDゴシック" panose="020B0400000000000000" pitchFamily="49" charset="-128"/>
              <a:cs typeface="+mn-cs"/>
            </a:rPr>
            <a:t>の例</a:t>
          </a:r>
          <a:r>
            <a:rPr kumimoji="1" lang="en-US" altLang="ja-JP" sz="10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000">
              <a:solidFill>
                <a:srgbClr val="FF0000"/>
              </a:solidFill>
              <a:latin typeface="BIZ UDゴシック" panose="020B0400000000000000" pitchFamily="49" charset="-128"/>
              <a:ea typeface="BIZ UDゴシック" panose="020B0400000000000000" pitchFamily="49" charset="-128"/>
            </a:rPr>
            <a:t>小中学生の主要５教科（５教科以外は学校の宿題等）に関して、子どもの勉強や宿題を見てあげるような学習指導</a:t>
          </a:r>
        </a:p>
      </xdr:txBody>
    </xdr:sp>
    <xdr:clientData/>
  </xdr:twoCellAnchor>
  <xdr:twoCellAnchor>
    <xdr:from>
      <xdr:col>5</xdr:col>
      <xdr:colOff>27215</xdr:colOff>
      <xdr:row>38</xdr:row>
      <xdr:rowOff>13608</xdr:rowOff>
    </xdr:from>
    <xdr:to>
      <xdr:col>6</xdr:col>
      <xdr:colOff>204106</xdr:colOff>
      <xdr:row>38</xdr:row>
      <xdr:rowOff>13608</xdr:rowOff>
    </xdr:to>
    <xdr:cxnSp macro="">
      <xdr:nvCxnSpPr>
        <xdr:cNvPr id="10" name="直線矢印コネクタ 9">
          <a:extLst>
            <a:ext uri="{FF2B5EF4-FFF2-40B4-BE49-F238E27FC236}">
              <a16:creationId xmlns:a16="http://schemas.microsoft.com/office/drawing/2014/main" id="{311E85D0-8C76-4001-87EC-E1EE3612BF89}"/>
            </a:ext>
          </a:extLst>
        </xdr:cNvPr>
        <xdr:cNvCxnSpPr>
          <a:stCxn id="9" idx="1"/>
        </xdr:cNvCxnSpPr>
      </xdr:nvCxnSpPr>
      <xdr:spPr>
        <a:xfrm flipH="1">
          <a:off x="6304190" y="10291083"/>
          <a:ext cx="4435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685800</xdr:colOff>
      <xdr:row>13</xdr:row>
      <xdr:rowOff>66675</xdr:rowOff>
    </xdr:from>
    <xdr:to>
      <xdr:col>3</xdr:col>
      <xdr:colOff>1701614</xdr:colOff>
      <xdr:row>14</xdr:row>
      <xdr:rowOff>96005</xdr:rowOff>
    </xdr:to>
    <xdr:sp macro="" textlink="">
      <xdr:nvSpPr>
        <xdr:cNvPr id="13" name="テキスト ボックス 12">
          <a:extLst>
            <a:ext uri="{FF2B5EF4-FFF2-40B4-BE49-F238E27FC236}">
              <a16:creationId xmlns:a16="http://schemas.microsoft.com/office/drawing/2014/main" id="{1E6823C5-D22A-4E93-94AE-5CB59CDD150F}"/>
            </a:ext>
          </a:extLst>
        </xdr:cNvPr>
        <xdr:cNvSpPr txBox="1"/>
      </xdr:nvSpPr>
      <xdr:spPr>
        <a:xfrm>
          <a:off x="819150" y="4048125"/>
          <a:ext cx="3597089" cy="324605"/>
        </a:xfrm>
        <a:prstGeom prst="borderCallout1">
          <a:avLst>
            <a:gd name="adj1" fmla="val 104901"/>
            <a:gd name="adj2" fmla="val 24440"/>
            <a:gd name="adj3" fmla="val 270524"/>
            <a:gd name="adj4" fmla="val 19471"/>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事業開始に要する経費は、補助申請１年目の団体のみ計上可。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fPrintsWithSheet="0"/>
  </xdr:twoCellAnchor>
  <xdr:twoCellAnchor editAs="oneCell">
    <xdr:from>
      <xdr:col>10</xdr:col>
      <xdr:colOff>201706</xdr:colOff>
      <xdr:row>0</xdr:row>
      <xdr:rowOff>190500</xdr:rowOff>
    </xdr:from>
    <xdr:to>
      <xdr:col>18</xdr:col>
      <xdr:colOff>659821</xdr:colOff>
      <xdr:row>22</xdr:row>
      <xdr:rowOff>75959</xdr:rowOff>
    </xdr:to>
    <xdr:pic>
      <xdr:nvPicPr>
        <xdr:cNvPr id="11" name="図 10">
          <a:extLst>
            <a:ext uri="{FF2B5EF4-FFF2-40B4-BE49-F238E27FC236}">
              <a16:creationId xmlns:a16="http://schemas.microsoft.com/office/drawing/2014/main" id="{49944931-C64C-C434-90C4-A966E6A3F63F}"/>
            </a:ext>
          </a:extLst>
        </xdr:cNvPr>
        <xdr:cNvPicPr>
          <a:picLocks noChangeAspect="1"/>
        </xdr:cNvPicPr>
      </xdr:nvPicPr>
      <xdr:blipFill>
        <a:blip xmlns:r="http://schemas.openxmlformats.org/officeDocument/2006/relationships" r:embed="rId1"/>
        <a:stretch>
          <a:fillRect/>
        </a:stretch>
      </xdr:blipFill>
      <xdr:spPr>
        <a:xfrm>
          <a:off x="8875059" y="190500"/>
          <a:ext cx="6554115" cy="6306430"/>
        </a:xfrm>
        <a:prstGeom prst="rect">
          <a:avLst/>
        </a:prstGeom>
      </xdr:spPr>
    </xdr:pic>
    <xdr:clientData/>
  </xdr:twoCellAnchor>
  <xdr:twoCellAnchor>
    <xdr:from>
      <xdr:col>17</xdr:col>
      <xdr:colOff>358588</xdr:colOff>
      <xdr:row>0</xdr:row>
      <xdr:rowOff>89647</xdr:rowOff>
    </xdr:from>
    <xdr:to>
      <xdr:col>18</xdr:col>
      <xdr:colOff>754309</xdr:colOff>
      <xdr:row>1</xdr:row>
      <xdr:rowOff>448286</xdr:rowOff>
    </xdr:to>
    <xdr:sp macro="" textlink="">
      <xdr:nvSpPr>
        <xdr:cNvPr id="12" name="正方形/長方形 11">
          <a:extLst>
            <a:ext uri="{FF2B5EF4-FFF2-40B4-BE49-F238E27FC236}">
              <a16:creationId xmlns:a16="http://schemas.microsoft.com/office/drawing/2014/main" id="{C2FA4AD8-2997-412C-9C56-E9499606228A}"/>
            </a:ext>
          </a:extLst>
        </xdr:cNvPr>
        <xdr:cNvSpPr/>
      </xdr:nvSpPr>
      <xdr:spPr>
        <a:xfrm>
          <a:off x="14365941" y="89647"/>
          <a:ext cx="1157721" cy="58275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記載例</a:t>
          </a:r>
        </a:p>
      </xdr:txBody>
    </xdr:sp>
    <xdr:clientData/>
  </xdr:twoCellAnchor>
  <xdr:twoCellAnchor editAs="oneCell">
    <xdr:from>
      <xdr:col>10</xdr:col>
      <xdr:colOff>190500</xdr:colOff>
      <xdr:row>22</xdr:row>
      <xdr:rowOff>89646</xdr:rowOff>
    </xdr:from>
    <xdr:to>
      <xdr:col>18</xdr:col>
      <xdr:colOff>669365</xdr:colOff>
      <xdr:row>49</xdr:row>
      <xdr:rowOff>179293</xdr:rowOff>
    </xdr:to>
    <xdr:pic>
      <xdr:nvPicPr>
        <xdr:cNvPr id="14" name="図 13">
          <a:extLst>
            <a:ext uri="{FF2B5EF4-FFF2-40B4-BE49-F238E27FC236}">
              <a16:creationId xmlns:a16="http://schemas.microsoft.com/office/drawing/2014/main" id="{8C14E391-5007-ED20-26B8-90763514CE6D}"/>
            </a:ext>
          </a:extLst>
        </xdr:cNvPr>
        <xdr:cNvPicPr>
          <a:picLocks noChangeAspect="1"/>
        </xdr:cNvPicPr>
      </xdr:nvPicPr>
      <xdr:blipFill>
        <a:blip xmlns:r="http://schemas.openxmlformats.org/officeDocument/2006/relationships" r:embed="rId2"/>
        <a:stretch>
          <a:fillRect/>
        </a:stretch>
      </xdr:blipFill>
      <xdr:spPr>
        <a:xfrm>
          <a:off x="8863853" y="6510617"/>
          <a:ext cx="6574865" cy="65554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4429125</xdr:colOff>
      <xdr:row>8</xdr:row>
      <xdr:rowOff>1428750</xdr:rowOff>
    </xdr:from>
    <xdr:to>
      <xdr:col>4</xdr:col>
      <xdr:colOff>63500</xdr:colOff>
      <xdr:row>8</xdr:row>
      <xdr:rowOff>1892629</xdr:rowOff>
    </xdr:to>
    <xdr:sp macro="" textlink="">
      <xdr:nvSpPr>
        <xdr:cNvPr id="4" name="テキスト ボックス 4">
          <a:extLst>
            <a:ext uri="{FF2B5EF4-FFF2-40B4-BE49-F238E27FC236}">
              <a16:creationId xmlns:a16="http://schemas.microsoft.com/office/drawing/2014/main" id="{4CDAFFCF-ED10-41B7-8993-2CDDA9A4FB2F}"/>
            </a:ext>
          </a:extLst>
        </xdr:cNvPr>
        <xdr:cNvSpPr txBox="1"/>
      </xdr:nvSpPr>
      <xdr:spPr>
        <a:xfrm>
          <a:off x="4810125" y="5377295"/>
          <a:ext cx="5280602" cy="463879"/>
        </a:xfrm>
        <a:prstGeom prst="borderCallout1">
          <a:avLst>
            <a:gd name="adj1" fmla="val 96572"/>
            <a:gd name="adj2" fmla="val 4172"/>
            <a:gd name="adj3" fmla="val 228796"/>
            <a:gd name="adj4" fmla="val -896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fPrintsWithSheet="0"/>
  </xdr:twoCellAnchor>
  <xdr:twoCellAnchor>
    <xdr:from>
      <xdr:col>7</xdr:col>
      <xdr:colOff>813954</xdr:colOff>
      <xdr:row>0</xdr:row>
      <xdr:rowOff>103909</xdr:rowOff>
    </xdr:from>
    <xdr:to>
      <xdr:col>8</xdr:col>
      <xdr:colOff>1689762</xdr:colOff>
      <xdr:row>2</xdr:row>
      <xdr:rowOff>121227</xdr:rowOff>
    </xdr:to>
    <xdr:sp macro="" textlink="">
      <xdr:nvSpPr>
        <xdr:cNvPr id="7" name="正方形/長方形 6">
          <a:extLst>
            <a:ext uri="{FF2B5EF4-FFF2-40B4-BE49-F238E27FC236}">
              <a16:creationId xmlns:a16="http://schemas.microsoft.com/office/drawing/2014/main" id="{5D503ED6-E759-4028-834E-CF40E8892379}"/>
            </a:ext>
          </a:extLst>
        </xdr:cNvPr>
        <xdr:cNvSpPr/>
      </xdr:nvSpPr>
      <xdr:spPr>
        <a:xfrm>
          <a:off x="16850590" y="103909"/>
          <a:ext cx="2780808" cy="796636"/>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500" b="1">
              <a:solidFill>
                <a:srgbClr val="C00000"/>
              </a:solidFill>
            </a:rPr>
            <a:t>自動で入力されるため、</a:t>
          </a:r>
          <a:endParaRPr kumimoji="1" lang="en-US" altLang="ja-JP" sz="1500" b="1">
            <a:solidFill>
              <a:srgbClr val="C00000"/>
            </a:solidFill>
          </a:endParaRPr>
        </a:p>
        <a:p>
          <a:pPr algn="ctr"/>
          <a:r>
            <a:rPr kumimoji="1" lang="ja-JP" altLang="en-US" sz="1500" b="1">
              <a:solidFill>
                <a:srgbClr val="C00000"/>
              </a:solidFill>
            </a:rPr>
            <a:t>このシートは入力不要です。</a:t>
          </a:r>
          <a:endParaRPr kumimoji="1" lang="en-US" altLang="ja-JP" sz="1500" b="1">
            <a:solidFill>
              <a:srgbClr val="C00000"/>
            </a:solidFill>
          </a:endParaRPr>
        </a:p>
      </xdr:txBody>
    </xdr:sp>
    <xdr:clientData fPrintsWithSheet="0"/>
  </xdr:twoCellAnchor>
  <xdr:twoCellAnchor>
    <xdr:from>
      <xdr:col>1</xdr:col>
      <xdr:colOff>105352</xdr:colOff>
      <xdr:row>11</xdr:row>
      <xdr:rowOff>876011</xdr:rowOff>
    </xdr:from>
    <xdr:to>
      <xdr:col>1</xdr:col>
      <xdr:colOff>4763943</xdr:colOff>
      <xdr:row>11</xdr:row>
      <xdr:rowOff>1326284</xdr:rowOff>
    </xdr:to>
    <xdr:sp macro="" textlink="">
      <xdr:nvSpPr>
        <xdr:cNvPr id="8" name="大かっこ 7">
          <a:extLst>
            <a:ext uri="{FF2B5EF4-FFF2-40B4-BE49-F238E27FC236}">
              <a16:creationId xmlns:a16="http://schemas.microsoft.com/office/drawing/2014/main" id="{B3FD685A-249B-4362-B312-7F451192D7B8}"/>
            </a:ext>
          </a:extLst>
        </xdr:cNvPr>
        <xdr:cNvSpPr/>
      </xdr:nvSpPr>
      <xdr:spPr>
        <a:xfrm>
          <a:off x="486352" y="8226136"/>
          <a:ext cx="4658591" cy="4502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105352</xdr:colOff>
      <xdr:row>24</xdr:row>
      <xdr:rowOff>860136</xdr:rowOff>
    </xdr:from>
    <xdr:to>
      <xdr:col>1</xdr:col>
      <xdr:colOff>4763943</xdr:colOff>
      <xdr:row>24</xdr:row>
      <xdr:rowOff>1310409</xdr:rowOff>
    </xdr:to>
    <xdr:sp macro="" textlink="">
      <xdr:nvSpPr>
        <xdr:cNvPr id="10" name="大かっこ 9">
          <a:extLst>
            <a:ext uri="{FF2B5EF4-FFF2-40B4-BE49-F238E27FC236}">
              <a16:creationId xmlns:a16="http://schemas.microsoft.com/office/drawing/2014/main" id="{6FFF966F-9564-48A6-ACAB-EE305FD94966}"/>
            </a:ext>
          </a:extLst>
        </xdr:cNvPr>
        <xdr:cNvSpPr/>
      </xdr:nvSpPr>
      <xdr:spPr>
        <a:xfrm>
          <a:off x="486352" y="22005636"/>
          <a:ext cx="4658591" cy="4502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4413250</xdr:colOff>
      <xdr:row>21</xdr:row>
      <xdr:rowOff>1349375</xdr:rowOff>
    </xdr:from>
    <xdr:to>
      <xdr:col>4</xdr:col>
      <xdr:colOff>47625</xdr:colOff>
      <xdr:row>21</xdr:row>
      <xdr:rowOff>1813254</xdr:rowOff>
    </xdr:to>
    <xdr:sp macro="" textlink="">
      <xdr:nvSpPr>
        <xdr:cNvPr id="5" name="テキスト ボックス 4">
          <a:extLst>
            <a:ext uri="{FF2B5EF4-FFF2-40B4-BE49-F238E27FC236}">
              <a16:creationId xmlns:a16="http://schemas.microsoft.com/office/drawing/2014/main" id="{468E7C98-91DB-4E2D-A29E-F86B37B799FB}"/>
            </a:ext>
          </a:extLst>
        </xdr:cNvPr>
        <xdr:cNvSpPr txBox="1"/>
      </xdr:nvSpPr>
      <xdr:spPr>
        <a:xfrm>
          <a:off x="4794250" y="19377602"/>
          <a:ext cx="5280602" cy="463879"/>
        </a:xfrm>
        <a:prstGeom prst="borderCallout1">
          <a:avLst>
            <a:gd name="adj1" fmla="val 96572"/>
            <a:gd name="adj2" fmla="val 4172"/>
            <a:gd name="adj3" fmla="val 225062"/>
            <a:gd name="adj4" fmla="val -8640"/>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fPrintsWithSheet="0"/>
  </xdr:twoCellAnchor>
  <xdr:twoCellAnchor>
    <xdr:from>
      <xdr:col>2</xdr:col>
      <xdr:colOff>946007</xdr:colOff>
      <xdr:row>17</xdr:row>
      <xdr:rowOff>785810</xdr:rowOff>
    </xdr:from>
    <xdr:to>
      <xdr:col>7</xdr:col>
      <xdr:colOff>833437</xdr:colOff>
      <xdr:row>32</xdr:row>
      <xdr:rowOff>242453</xdr:rowOff>
    </xdr:to>
    <xdr:sp macro="" textlink="">
      <xdr:nvSpPr>
        <xdr:cNvPr id="3" name="正方形/長方形 2">
          <a:extLst>
            <a:ext uri="{FF2B5EF4-FFF2-40B4-BE49-F238E27FC236}">
              <a16:creationId xmlns:a16="http://schemas.microsoft.com/office/drawing/2014/main" id="{6362FD8E-9A0B-4A46-8547-F4AD46F59E79}"/>
            </a:ext>
          </a:extLst>
        </xdr:cNvPr>
        <xdr:cNvSpPr/>
      </xdr:nvSpPr>
      <xdr:spPr>
        <a:xfrm>
          <a:off x="6418552" y="15055992"/>
          <a:ext cx="10451521" cy="13744143"/>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b="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twoCellAnchor>
    <xdr:from>
      <xdr:col>2</xdr:col>
      <xdr:colOff>1190626</xdr:colOff>
      <xdr:row>3</xdr:row>
      <xdr:rowOff>285751</xdr:rowOff>
    </xdr:from>
    <xdr:to>
      <xdr:col>7</xdr:col>
      <xdr:colOff>1078056</xdr:colOff>
      <xdr:row>16</xdr:row>
      <xdr:rowOff>891833</xdr:rowOff>
    </xdr:to>
    <xdr:sp macro="" textlink="">
      <xdr:nvSpPr>
        <xdr:cNvPr id="6" name="正方形/長方形 5">
          <a:extLst>
            <a:ext uri="{FF2B5EF4-FFF2-40B4-BE49-F238E27FC236}">
              <a16:creationId xmlns:a16="http://schemas.microsoft.com/office/drawing/2014/main" id="{C5E98E3C-26D6-45FF-9BF6-2DBCA24C8FBE}"/>
            </a:ext>
          </a:extLst>
        </xdr:cNvPr>
        <xdr:cNvSpPr/>
      </xdr:nvSpPr>
      <xdr:spPr>
        <a:xfrm>
          <a:off x="6667501" y="1238251"/>
          <a:ext cx="10460180" cy="12845707"/>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b="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15</xdr:col>
      <xdr:colOff>32599</xdr:colOff>
      <xdr:row>0</xdr:row>
      <xdr:rowOff>327007</xdr:rowOff>
    </xdr:from>
    <xdr:to>
      <xdr:col>18</xdr:col>
      <xdr:colOff>716888</xdr:colOff>
      <xdr:row>3</xdr:row>
      <xdr:rowOff>162119</xdr:rowOff>
    </xdr:to>
    <xdr:sp macro="" textlink="">
      <xdr:nvSpPr>
        <xdr:cNvPr id="4" name="正方形/長方形 3">
          <a:extLst>
            <a:ext uri="{FF2B5EF4-FFF2-40B4-BE49-F238E27FC236}">
              <a16:creationId xmlns:a16="http://schemas.microsoft.com/office/drawing/2014/main" id="{CB24B745-B9C7-49EB-B069-D72AC3ED02FE}"/>
            </a:ext>
          </a:extLst>
        </xdr:cNvPr>
        <xdr:cNvSpPr/>
      </xdr:nvSpPr>
      <xdr:spPr>
        <a:xfrm>
          <a:off x="7753452" y="327007"/>
          <a:ext cx="2600495" cy="810024"/>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400" b="1">
              <a:solidFill>
                <a:srgbClr val="C00000"/>
              </a:solidFill>
            </a:rPr>
            <a:t>自動で入力されるため、</a:t>
          </a:r>
          <a:endParaRPr kumimoji="1" lang="en-US" altLang="ja-JP" sz="1400" b="1">
            <a:solidFill>
              <a:srgbClr val="C00000"/>
            </a:solidFill>
          </a:endParaRPr>
        </a:p>
        <a:p>
          <a:pPr algn="ctr"/>
          <a:r>
            <a:rPr kumimoji="1" lang="ja-JP" altLang="en-US" sz="1400" b="1">
              <a:solidFill>
                <a:srgbClr val="C00000"/>
              </a:solidFill>
            </a:rPr>
            <a:t>このシートは入力不要です。</a:t>
          </a:r>
          <a:endParaRPr kumimoji="1" lang="en-US" altLang="ja-JP" sz="1400" b="1">
            <a:solidFill>
              <a:srgbClr val="C00000"/>
            </a:solidFill>
          </a:endParaRPr>
        </a:p>
      </xdr:txBody>
    </xdr:sp>
    <xdr:clientData fPrintsWithSheet="0"/>
  </xdr:twoCellAnchor>
  <xdr:twoCellAnchor>
    <xdr:from>
      <xdr:col>4</xdr:col>
      <xdr:colOff>493058</xdr:colOff>
      <xdr:row>3</xdr:row>
      <xdr:rowOff>212911</xdr:rowOff>
    </xdr:from>
    <xdr:to>
      <xdr:col>17</xdr:col>
      <xdr:colOff>37618</xdr:colOff>
      <xdr:row>66</xdr:row>
      <xdr:rowOff>100850</xdr:rowOff>
    </xdr:to>
    <xdr:sp macro="" textlink="">
      <xdr:nvSpPr>
        <xdr:cNvPr id="2" name="正方形/長方形 1">
          <a:extLst>
            <a:ext uri="{FF2B5EF4-FFF2-40B4-BE49-F238E27FC236}">
              <a16:creationId xmlns:a16="http://schemas.microsoft.com/office/drawing/2014/main" id="{4189F24B-3B46-401A-A218-8B0CD64C85A1}"/>
            </a:ext>
          </a:extLst>
        </xdr:cNvPr>
        <xdr:cNvSpPr/>
      </xdr:nvSpPr>
      <xdr:spPr>
        <a:xfrm>
          <a:off x="1624852" y="1187823"/>
          <a:ext cx="7299031" cy="15531351"/>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3" xr16:uid="{967553CE-D6FB-4C90-BFCB-261F0C1EA725}"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 tableColumnId="4"/>
      <queryTableField id="5" name="日付"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5" connectionId="7" xr16:uid="{95DB90A6-29F7-42B5-9E49-E763EF24657F}" autoFormatId="20" applyNumberFormats="0" applyBorderFormats="0" applyFontFormats="0" applyPatternFormats="0" applyAlignmentFormats="0" applyWidthHeightFormats="0">
  <queryTableRefresh nextId="4">
    <queryTableFields count="2">
      <queryTableField id="2" name="月" tableColumnId="2"/>
      <queryTableField id="1" name="カウント" tableColumnId="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14" xr16:uid="{D65701CC-8BFD-419D-A69A-820B66935C9D}" autoFormatId="20" applyNumberFormats="0" applyBorderFormats="0" applyFontFormats="0" applyPatternFormats="0" applyAlignmentFormats="0" applyWidthHeightFormats="0">
  <queryTableRefresh nextId="5">
    <queryTableFields count="4">
      <queryTableField id="1" name="月" tableColumnId="1"/>
      <queryTableField id="2" name="対象日" tableColumnId="2"/>
      <queryTableField id="3" name="カウント" tableColumnId="3"/>
      <queryTableField id="4" name="インデックス" tableColumnId="4"/>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3" connectionId="4" xr16:uid="{C1C9AB3B-985E-48A0-98FD-8D7308D15034}" autoFormatId="20" applyNumberFormats="0" applyBorderFormats="0" applyFontFormats="0" applyPatternFormats="0" applyAlignmentFormats="0" applyWidthHeightFormats="0">
  <queryTableRefresh nextId="3">
    <queryTableFields count="2">
      <queryTableField id="1" name="月" tableColumnId="1"/>
      <queryTableField id="2" name="加算除外日" tableColumnId="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4" connectionId="10" xr16:uid="{D0117108-6DED-496D-BC07-84D4FD87014A}" autoFormatId="20" applyNumberFormats="0" applyBorderFormats="0" applyFontFormats="0" applyPatternFormats="0" applyAlignmentFormats="0" applyWidthHeightFormats="0">
  <queryTableRefresh nextId="3">
    <queryTableFields count="2">
      <queryTableField id="1" name="月" tableColumnId="1"/>
      <queryTableField id="2" name="加算対象日"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5" connectionId="6" xr16:uid="{C6A69757-94CF-4168-AB8D-8808757FE9A9}" autoFormatId="20" applyNumberFormats="0" applyBorderFormats="0" applyFontFormats="0" applyPatternFormats="0" applyAlignmentFormats="0" applyWidthHeightFormats="0">
  <queryTableRefresh nextId="4">
    <queryTableFields count="2">
      <queryTableField id="2" name="月" tableColumnId="2"/>
      <queryTableField id="1" name="カウント"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2" xr16:uid="{B80CB3A0-A4FA-4422-B49F-A9DDC9927B9D}"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 tableColumnId="4"/>
      <queryTableField id="5" name="日付"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2" connectionId="13" xr16:uid="{72F43E7C-93DA-4E6C-8A70-4D1A8D4C55BA}" autoFormatId="20" applyNumberFormats="0" applyBorderFormats="0" applyFontFormats="0" applyPatternFormats="0" applyAlignmentFormats="0" applyWidthHeightFormats="0">
  <queryTableRefresh nextId="5">
    <queryTableFields count="4">
      <queryTableField id="1" name="月" tableColumnId="1"/>
      <queryTableField id="2" name="対象日" tableColumnId="2"/>
      <queryTableField id="3" name="カウント" tableColumnId="3"/>
      <queryTableField id="4" name="インデックス" tableColumnId="4"/>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3" connectionId="5" xr16:uid="{5F35508C-4103-4E3D-9801-22E4A98B41AD}" autoFormatId="20" applyNumberFormats="0" applyBorderFormats="0" applyFontFormats="0" applyPatternFormats="0" applyAlignmentFormats="0" applyWidthHeightFormats="0">
  <queryTableRefresh nextId="3">
    <queryTableFields count="2">
      <queryTableField id="1" name="月" tableColumnId="1"/>
      <queryTableField id="2" name="加算除外日" tableColumnId="2"/>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4" connectionId="11" xr16:uid="{BF091D90-1A8A-4902-BC71-6D6330AA9863}" autoFormatId="20" applyNumberFormats="0" applyBorderFormats="0" applyFontFormats="0" applyPatternFormats="0" applyAlignmentFormats="0" applyWidthHeightFormats="0">
  <queryTableRefresh nextId="3">
    <queryTableFields count="2">
      <queryTableField id="1" name="月" tableColumnId="1"/>
      <queryTableField id="2" name="加算対象日" tableColumnId="2"/>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BCB6DD-921D-4271-94D0-41E1FCABAA34}" name="T_年間事業実績" displayName="T_年間事業実績" ref="A3:R103" totalsRowShown="0" headerRowDxfId="32" dataDxfId="30" headerRowBorderDxfId="31" tableBorderDxfId="29" totalsRowBorderDxfId="28">
  <autoFilter ref="A3:R103" xr:uid="{B7BCB6DD-921D-4271-94D0-41E1FCABAA34}"/>
  <tableColumns count="18">
    <tableColumn id="1" xr3:uid="{AD45B102-0F61-41A3-9E52-40F8A215F912}" name="№" dataDxfId="27">
      <calculatedColumnFormula>IF(T_年間事業実績[[#This Row],[開催日]]="","",COUNTIF(INDEX(T_年間事業実績[開催日],1):T_年間事業実績[[#This Row],[開催日]],"&lt;&gt;"))</calculatedColumnFormula>
    </tableColumn>
    <tableColumn id="2" xr3:uid="{F206E447-BF10-44D6-BDCC-A7E5B7D95EA3}" name="開催日" dataDxfId="26"/>
    <tableColumn id="8" xr3:uid="{B509FB7B-F84D-4EE0-8E09-1876BE3180B7}" name="開始時刻" dataDxfId="25"/>
    <tableColumn id="9" xr3:uid="{570BF6F2-BFC3-4308-9972-A70C76BD77A5}" name="終了時刻" dataDxfId="24"/>
    <tableColumn id="11" xr3:uid="{A67146EA-0B0D-4F37-8625-62DEDD27C800}" name="開始時刻2" dataDxfId="23"/>
    <tableColumn id="10" xr3:uid="{ED7D4B55-CF42-4A1D-BD4B-6F5C0B9A42C8}" name="終了時刻2" dataDxfId="22"/>
    <tableColumn id="16" xr3:uid="{5C564AB7-8201-449D-A56A-8937AF699273}" name="参加人数_子ども" dataDxfId="21"/>
    <tableColumn id="15" xr3:uid="{1ED7465E-B4AB-42A6-9540-CA2BA05C5BB2}" name="参加人数_大人" dataDxfId="20"/>
    <tableColumn id="4" xr3:uid="{74AE07C8-41AD-4BBF-AECC-095DAB878DD5}" name="参加人数_計" dataDxfId="19"/>
    <tableColumn id="5" xr3:uid="{999D978E-7286-4150-B75C-55380F0DDF81}" name="活動内容_事業実施" dataDxfId="18"/>
    <tableColumn id="3" xr3:uid="{A83894D4-683C-4CB0-9161-A50109480839}" name="学習支援" dataDxfId="17"/>
    <tableColumn id="13" xr3:uid="{B8350AF1-4CAE-483D-8A8F-43DE2EE56F0C}" name="活動内容_学習支援" dataDxfId="16"/>
    <tableColumn id="6" xr3:uid="{3CCD51FE-161D-4CA8-9425-E3541D006F39}" name="長期休業" dataDxfId="15">
      <calculatedColumnFormula>IF(ISNUMBER(MATCH(T_年間事業実績[[#This Row],[開催日]], T_長期休業日[長期休業日], 0)), "※", "")</calculatedColumnFormula>
    </tableColumn>
    <tableColumn id="7" xr3:uid="{19C9DF9B-8C5B-42D0-9B22-FECFE26CDE94}" name="重複チェック" dataDxfId="14">
      <calculatedColumnFormula>IF(T_年間事業実績[[#This Row],[開催日]]="","",IF(COUNTIF(T_年間事業実績[開催日],T_年間事業実績[[#This Row],[開催日]])&gt;1,"日付が重複しています",""))</calculatedColumnFormula>
    </tableColumn>
    <tableColumn id="12" xr3:uid="{7E44F271-8E83-440A-9C30-6989C6018D2A}" name="開催時間" dataDxfId="13">
      <calculatedColumnFormula>T_年間事業実績[[#This Row],[終了時刻]]-T_年間事業実績[[#This Row],[開始時刻]]</calculatedColumnFormula>
    </tableColumn>
    <tableColumn id="14" xr3:uid="{531774FE-A9BA-48BA-90EA-48B3285FEF32}" name="開催時間2" dataDxfId="12">
      <calculatedColumnFormula>T_年間事業実績[[#This Row],[終了時刻2]]-T_年間事業実績[[#This Row],[開始時刻2]]</calculatedColumnFormula>
    </tableColumn>
    <tableColumn id="17" xr3:uid="{AE0B6CA9-5879-475A-B206-1271C37AEE36}" name="合計" dataDxfId="11">
      <calculatedColumnFormula>SUM(T_年間事業実績[[#This Row],[開催時間]:[開催時間2]])</calculatedColumnFormula>
    </tableColumn>
    <tableColumn id="18" xr3:uid="{11731967-3E4B-41EC-B6D4-314C0665587D}" name="3ｈ以上" dataDxfId="10">
      <calculatedColumnFormula>IF(Q4&lt;TIME(3,0,0),"×","")</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C2D344E-2DA4-4207-BDA6-4971A871FE23}" name="開催数_加算除外日_学習支援" displayName="開催数_加算除外日_学習支援" ref="M18:N19" tableType="queryTable" insertRow="1" totalsRowShown="0">
  <autoFilter ref="M18:N19" xr:uid="{6C2D344E-2DA4-4207-BDA6-4971A871FE23}"/>
  <tableColumns count="2">
    <tableColumn id="1" xr3:uid="{9396EE72-266A-48EC-866B-2A273BB679A0}" uniqueName="1" name="月" queryTableFieldId="1"/>
    <tableColumn id="2" xr3:uid="{DCBB2722-5B49-4F63-B872-81DB2D490E31}" uniqueName="2" name="加算除外日" queryTableFieldId="2" dataDxfId="3"/>
  </tableColumns>
  <tableStyleInfo name="TableStyleMedium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293DF65-105C-40CE-8570-7FAE58F39E9C}" name="開催数_加算対象日_学習支援" displayName="開催数_加算対象日_学習支援" ref="P18:Q19" tableType="queryTable" insertRow="1" totalsRowShown="0">
  <autoFilter ref="P18:Q19" xr:uid="{D293DF65-105C-40CE-8570-7FAE58F39E9C}"/>
  <tableColumns count="2">
    <tableColumn id="1" xr3:uid="{8BB75CA4-4BA1-411A-902B-6118077704F1}" uniqueName="1" name="月" queryTableFieldId="1"/>
    <tableColumn id="2" xr3:uid="{9F6A8AC3-FA5B-4483-9A44-C1090A3877F1}" uniqueName="2" name="加算対象日" queryTableFieldId="2" dataDxfId="2"/>
  </tableColumns>
  <tableStyleInfo name="TableStyleMedium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1C65504-6A93-4B30-9E73-5ADFFA144460}" name="開催数_加算対象件数_学習支援" displayName="開催数_加算対象件数_学習支援" ref="S18:T19" tableType="queryTable" insertRow="1" totalsRowShown="0">
  <autoFilter ref="S18:T19" xr:uid="{91C65504-6A93-4B30-9E73-5ADFFA144460}"/>
  <tableColumns count="2">
    <tableColumn id="2" xr3:uid="{DD968E0A-37C1-482B-9716-D84EA2CFF7C7}" uniqueName="2" name="月" queryTableFieldId="2"/>
    <tableColumn id="1" xr3:uid="{242ED435-1DF3-46B7-BF1D-79984DE2E9D5}" uniqueName="1" name="カウント" queryTableFieldId="1"/>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0A935C-D275-49BC-A55A-9FC5E72406F2}" name="T_長期休業日" displayName="T_長期休業日" ref="B2:C65" totalsRowShown="0">
  <autoFilter ref="B2:C65" xr:uid="{5E01AC69-D0A2-4390-B166-F98217066AF5}"/>
  <tableColumns count="2">
    <tableColumn id="1" xr3:uid="{6E936AB4-5AFF-4151-8341-970ED46FB5CC}" name="長期休業日" dataDxfId="9"/>
    <tableColumn id="2" xr3:uid="{95631947-8F8C-422D-8C8E-FBD0FB38D1A4}" name="長期休業種類"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F461DA3-77F1-414E-A8DD-769F51549F9F}" name="加算対象グループ化_全体" displayName="加算対象グループ化_全体" ref="B3:F4" tableType="queryTable" insertRow="1" totalsRowShown="0">
  <autoFilter ref="B3:F4" xr:uid="{5F461DA3-77F1-414E-A8DD-769F51549F9F}"/>
  <tableColumns count="5">
    <tableColumn id="1" xr3:uid="{8B0E7576-1678-47CB-8619-F30977092281}" uniqueName="1" name="月" queryTableFieldId="1"/>
    <tableColumn id="2" xr3:uid="{5AA0A920-5E64-4DA1-9CB9-C6876B8AE551}" uniqueName="2" name="インデックス" queryTableFieldId="2"/>
    <tableColumn id="3" xr3:uid="{E9E62652-375E-44A0-9A30-467604CAB91F}" uniqueName="3" name="月連番" queryTableFieldId="3"/>
    <tableColumn id="4" xr3:uid="{EAD62281-40A6-45C3-AEB7-5EC5CEE30395}" uniqueName="4" name="長期休業" queryTableFieldId="4"/>
    <tableColumn id="5" xr3:uid="{C76DA738-B3C0-4E13-980A-1ECCD1D85601}" uniqueName="5" name="日付"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4EC06AF-22AE-4A5D-9BC1-0331A8866D4B}" name="対象日_全体" displayName="対象日_全体" ref="H18:K19" tableType="queryTable" insertRow="1" totalsRowShown="0">
  <autoFilter ref="H18:K19" xr:uid="{F4EC06AF-22AE-4A5D-9BC1-0331A8866D4B}"/>
  <tableColumns count="4">
    <tableColumn id="1" xr3:uid="{4092DECA-5C2D-474E-A500-8E85F67FB07B}" uniqueName="1" name="月" queryTableFieldId="1"/>
    <tableColumn id="2" xr3:uid="{B539B93D-4A59-4BAE-ABA8-7619AC5A9B2A}" uniqueName="2" name="対象日" queryTableFieldId="2" dataDxfId="7"/>
    <tableColumn id="3" xr3:uid="{FB57D802-2D57-4406-B0AD-97E59D0CB6BE}" uniqueName="3" name="カウント" queryTableFieldId="3"/>
    <tableColumn id="4" xr3:uid="{8EF59609-76C5-4E4D-8CEC-C99B14991131}" uniqueName="4" name="インデックス" queryTableFieldId="4"/>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76B9A72-8DE3-4935-A6CB-D5236DD99488}" name="開催数_加算除外日" displayName="開催数_加算除外日" ref="M18:N19" tableType="queryTable" insertRow="1" totalsRowShown="0">
  <autoFilter ref="M18:N19" xr:uid="{676B9A72-8DE3-4935-A6CB-D5236DD99488}"/>
  <tableColumns count="2">
    <tableColumn id="1" xr3:uid="{473EAFA3-5678-489F-A4FD-9F2BBA50C98B}" uniqueName="1" name="月" queryTableFieldId="1"/>
    <tableColumn id="2" xr3:uid="{4CEC1018-C6CB-4202-AED9-8F6F107CD09C}" uniqueName="2" name="加算除外日" queryTableFieldId="2" dataDxfId="6"/>
  </tableColumns>
  <tableStyleInfo name="TableStyleMedium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255CB9-8964-4CFF-A22D-3CE86559B48A}" name="開催数_加算対象日" displayName="開催数_加算対象日" ref="P18:Q19" tableType="queryTable" insertRow="1" totalsRowShown="0">
  <autoFilter ref="P18:Q19" xr:uid="{FD255CB9-8964-4CFF-A22D-3CE86559B48A}"/>
  <tableColumns count="2">
    <tableColumn id="1" xr3:uid="{E4BA99B7-8E38-44DA-8BB4-9BFC67534BDC}" uniqueName="1" name="月" queryTableFieldId="1"/>
    <tableColumn id="2" xr3:uid="{C43EC0CE-9854-422E-9289-A92967B413AE}" uniqueName="2" name="加算対象日" queryTableFieldId="2" dataDxfId="5"/>
  </tableColumns>
  <tableStyleInfo name="TableStyleMedium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00CF419-4C74-4EFE-8E87-A1BD0EF1E535}" name="開催数_加算対象件数" displayName="開催数_加算対象件数" ref="S18:T19" tableType="queryTable" insertRow="1" totalsRowShown="0">
  <autoFilter ref="S18:T19" xr:uid="{A00CF419-4C74-4EFE-8E87-A1BD0EF1E535}"/>
  <tableColumns count="2">
    <tableColumn id="2" xr3:uid="{992959EF-154B-4C3D-BD9A-0B1A3D69B108}" uniqueName="2" name="月" queryTableFieldId="2"/>
    <tableColumn id="1" xr3:uid="{944A7684-65CE-4EF7-8CC8-42A829BE11C0}" uniqueName="1" name="カウント" queryTableFieldId="1"/>
  </tableColumns>
  <tableStyleInfo name="TableStyleMedium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49F1ADB-B56F-4C44-B458-424E6DF554F6}" name="加算対象グループ化_学習支援" displayName="加算対象グループ化_学習支援" ref="B3:F4" tableType="queryTable" insertRow="1" totalsRowShown="0">
  <autoFilter ref="B3:F4" xr:uid="{549F1ADB-B56F-4C44-B458-424E6DF554F6}"/>
  <tableColumns count="5">
    <tableColumn id="1" xr3:uid="{40EA973C-FDEC-4F94-AAB6-2830CBB6915E}" uniqueName="1" name="月" queryTableFieldId="1"/>
    <tableColumn id="2" xr3:uid="{78E24DCF-09AF-4A76-A8E4-04E846E9777E}" uniqueName="2" name="インデックス" queryTableFieldId="2"/>
    <tableColumn id="3" xr3:uid="{7CC9714F-DEE4-4E89-9391-FB725DE50A5C}" uniqueName="3" name="月連番" queryTableFieldId="3"/>
    <tableColumn id="4" xr3:uid="{02E8A5FA-EBCF-416C-945F-D68DAB86127E}" uniqueName="4" name="長期休業" queryTableFieldId="4"/>
    <tableColumn id="5" xr3:uid="{D1A74096-E36E-414E-9550-0018425ED000}" uniqueName="5" name="日付" queryTableFieldId="5"/>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6A5AEF8-5BDC-4A71-8DD9-E0244718806F}" name="対象日_学習支援" displayName="対象日_学習支援" ref="H18:K19" tableType="queryTable" insertRow="1" totalsRowShown="0">
  <autoFilter ref="H18:K19" xr:uid="{C6A5AEF8-5BDC-4A71-8DD9-E0244718806F}"/>
  <tableColumns count="4">
    <tableColumn id="1" xr3:uid="{08C47520-32E6-4A9D-995A-080C3747FDF2}" uniqueName="1" name="月" queryTableFieldId="1"/>
    <tableColumn id="2" xr3:uid="{30EBDCA8-0C2F-49F1-8141-9DB052EA3757}" uniqueName="2" name="対象日" queryTableFieldId="2" dataDxfId="4"/>
    <tableColumn id="3" xr3:uid="{4F0E826E-B90E-4C34-B9DF-1773CC790D7D}" uniqueName="3" name="カウント" queryTableFieldId="3"/>
    <tableColumn id="4" xr3:uid="{54C6D053-9FE5-46DB-A275-DDA7882B14C0}" uniqueName="4" name="インデックス" queryTableFieldId="4"/>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5" Type="http://schemas.openxmlformats.org/officeDocument/2006/relationships/table" Target="../tables/table7.xml"/><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5" Type="http://schemas.openxmlformats.org/officeDocument/2006/relationships/table" Target="../tables/table12.xml"/><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C5" sqref="C5"/>
    </sheetView>
  </sheetViews>
  <sheetFormatPr defaultRowHeight="15.75" x14ac:dyDescent="0.25"/>
  <cols>
    <col min="1" max="1" width="15.6640625" bestFit="1" customWidth="1"/>
    <col min="2" max="2" width="16.44140625" bestFit="1" customWidth="1"/>
  </cols>
  <sheetData>
    <row r="1" spans="1:3" x14ac:dyDescent="0.25">
      <c r="A1" s="1" t="s">
        <v>13</v>
      </c>
      <c r="B1" s="1" t="s">
        <v>14</v>
      </c>
      <c r="C1" s="1" t="s">
        <v>15</v>
      </c>
    </row>
    <row r="2" spans="1:3" x14ac:dyDescent="0.25">
      <c r="A2" t="s">
        <v>8</v>
      </c>
      <c r="B2" t="s">
        <v>10</v>
      </c>
      <c r="C2" t="s">
        <v>0</v>
      </c>
    </row>
    <row r="3" spans="1:3" x14ac:dyDescent="0.25">
      <c r="A3" t="s">
        <v>7</v>
      </c>
      <c r="B3" t="s">
        <v>11</v>
      </c>
      <c r="C3" t="s">
        <v>1</v>
      </c>
    </row>
    <row r="4" spans="1:3" x14ac:dyDescent="0.25">
      <c r="A4" t="s">
        <v>6</v>
      </c>
      <c r="B4" t="s">
        <v>12</v>
      </c>
      <c r="C4" t="s">
        <v>16</v>
      </c>
    </row>
    <row r="5" spans="1:3" x14ac:dyDescent="0.25">
      <c r="A5" t="s">
        <v>9</v>
      </c>
      <c r="C5" t="s">
        <v>2</v>
      </c>
    </row>
    <row r="6" spans="1:3" x14ac:dyDescent="0.25">
      <c r="C6" t="s">
        <v>3</v>
      </c>
    </row>
    <row r="7" spans="1:3" x14ac:dyDescent="0.25">
      <c r="C7" t="s">
        <v>4</v>
      </c>
    </row>
    <row r="8" spans="1:3" x14ac:dyDescent="0.25">
      <c r="C8" t="s">
        <v>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B635D-622D-4A30-BFFA-46B92C1668D4}">
  <sheetPr>
    <tabColor theme="0"/>
    <outlinePr summaryBelow="0" summaryRight="0"/>
  </sheetPr>
  <dimension ref="A1:S315"/>
  <sheetViews>
    <sheetView view="pageBreakPreview" zoomScale="55" zoomScaleNormal="70" zoomScaleSheetLayoutView="55" workbookViewId="0">
      <selection activeCell="K17" sqref="K17"/>
    </sheetView>
  </sheetViews>
  <sheetFormatPr defaultRowHeight="15.75" x14ac:dyDescent="0.25"/>
  <cols>
    <col min="1" max="1" width="1.109375" style="52" customWidth="1"/>
    <col min="2" max="2" width="4.77734375" style="52" customWidth="1"/>
    <col min="3" max="3" width="8.77734375" style="259" customWidth="1"/>
    <col min="4" max="4" width="5.109375" style="52" customWidth="1"/>
    <col min="5" max="5" width="22.77734375" style="52" customWidth="1"/>
    <col min="6" max="16" width="9.5546875" style="52" customWidth="1"/>
    <col min="17" max="17" width="9.33203125" style="52" customWidth="1"/>
    <col min="18" max="18" width="19.33203125" style="52" customWidth="1"/>
    <col min="19" max="16384" width="8.88671875" style="52"/>
  </cols>
  <sheetData>
    <row r="1" spans="1:19" s="49" customFormat="1" ht="61.5" customHeight="1" thickBot="1" x14ac:dyDescent="0.3">
      <c r="A1" s="254"/>
      <c r="B1" s="598" t="s">
        <v>239</v>
      </c>
      <c r="C1" s="598"/>
      <c r="D1" s="598"/>
      <c r="E1" s="598"/>
      <c r="F1" s="598"/>
      <c r="G1" s="598"/>
      <c r="H1" s="598"/>
      <c r="I1" s="598"/>
      <c r="J1" s="598"/>
      <c r="K1" s="598"/>
      <c r="L1" s="450"/>
      <c r="M1" s="450"/>
      <c r="N1" s="450"/>
      <c r="O1" s="450"/>
      <c r="P1" s="450"/>
      <c r="Q1" s="450"/>
    </row>
    <row r="2" spans="1:19" ht="15.75" customHeight="1" x14ac:dyDescent="0.25">
      <c r="B2" s="599" t="s">
        <v>202</v>
      </c>
      <c r="C2" s="599"/>
      <c r="D2" s="255"/>
      <c r="E2" s="255"/>
      <c r="F2" s="275" t="s">
        <v>203</v>
      </c>
      <c r="G2" s="276">
        <f>SUMIF($F$16:$F$500,F2,G$16:G$500)</f>
        <v>0</v>
      </c>
      <c r="H2" s="281" t="s">
        <v>75</v>
      </c>
      <c r="I2" s="276">
        <f>SUMIF($H$16:$H$500,H2,I$16:I$500)</f>
        <v>0</v>
      </c>
      <c r="J2" s="296"/>
      <c r="K2" s="297"/>
      <c r="L2" s="288" t="s">
        <v>204</v>
      </c>
      <c r="M2" s="289">
        <f t="shared" ref="M2:M10" si="0">SUMIF($L$16:$L$500,L2,M$16:M$500)</f>
        <v>0</v>
      </c>
      <c r="N2" s="296"/>
      <c r="O2" s="296"/>
      <c r="P2" s="298"/>
      <c r="Q2" s="299"/>
      <c r="R2" s="299"/>
      <c r="S2" s="256"/>
    </row>
    <row r="3" spans="1:19" ht="15.75" customHeight="1" x14ac:dyDescent="0.25">
      <c r="B3" s="599"/>
      <c r="C3" s="599"/>
      <c r="D3" s="257"/>
      <c r="E3" s="257"/>
      <c r="F3" s="277" t="s">
        <v>205</v>
      </c>
      <c r="G3" s="278">
        <f>SUMIF($F$16:$F$500,F3,G$16:G$500)</f>
        <v>0</v>
      </c>
      <c r="H3" s="282" t="s">
        <v>76</v>
      </c>
      <c r="I3" s="278">
        <f>SUMIF($H$16:$H$500,H3,I$16:I$500)</f>
        <v>0</v>
      </c>
      <c r="J3" s="300"/>
      <c r="K3" s="300"/>
      <c r="L3" s="290" t="s">
        <v>81</v>
      </c>
      <c r="M3" s="291">
        <f t="shared" si="0"/>
        <v>0</v>
      </c>
      <c r="N3" s="300"/>
      <c r="O3" s="300"/>
      <c r="P3" s="299"/>
      <c r="Q3" s="299"/>
      <c r="R3" s="299"/>
      <c r="S3" s="256"/>
    </row>
    <row r="4" spans="1:19" ht="16.5" customHeight="1" thickBot="1" x14ac:dyDescent="0.3">
      <c r="B4" s="600" t="str">
        <f>IF(①実績報告!M10="", "", ①実績報告!M10)</f>
        <v/>
      </c>
      <c r="C4" s="600"/>
      <c r="D4" s="600"/>
      <c r="E4" s="600"/>
      <c r="F4" s="277" t="s">
        <v>206</v>
      </c>
      <c r="G4" s="278">
        <f>SUMIF($F$16:$F$500,F4,G$16:G$500)</f>
        <v>0</v>
      </c>
      <c r="H4" s="283" t="s">
        <v>77</v>
      </c>
      <c r="I4" s="280">
        <f>SUMIF($H$16:$H$500,H4,I$16:I$500)</f>
        <v>0</v>
      </c>
      <c r="J4" s="300"/>
      <c r="K4" s="300"/>
      <c r="L4" s="290" t="s">
        <v>83</v>
      </c>
      <c r="M4" s="291">
        <f t="shared" si="0"/>
        <v>0</v>
      </c>
      <c r="N4" s="300"/>
      <c r="O4" s="300"/>
      <c r="P4" s="299"/>
      <c r="Q4" s="299"/>
      <c r="R4" s="299"/>
      <c r="S4" s="256"/>
    </row>
    <row r="5" spans="1:19" ht="16.5" thickBot="1" x14ac:dyDescent="0.3">
      <c r="B5" s="600"/>
      <c r="C5" s="600"/>
      <c r="D5" s="600"/>
      <c r="E5" s="600"/>
      <c r="F5" s="279" t="s">
        <v>207</v>
      </c>
      <c r="G5" s="280">
        <f>SUMIF($F$16:$F$500,F5,G$16:G$500)</f>
        <v>0</v>
      </c>
      <c r="H5" s="301"/>
      <c r="I5" s="302"/>
      <c r="J5" s="300"/>
      <c r="K5" s="300"/>
      <c r="L5" s="290" t="s">
        <v>84</v>
      </c>
      <c r="M5" s="291">
        <f t="shared" si="0"/>
        <v>0</v>
      </c>
      <c r="N5" s="300"/>
      <c r="O5" s="300"/>
      <c r="P5" s="299"/>
      <c r="Q5" s="299"/>
      <c r="R5" s="299"/>
      <c r="S5" s="256"/>
    </row>
    <row r="6" spans="1:19" ht="15.75" customHeight="1" x14ac:dyDescent="0.25">
      <c r="B6" s="257"/>
      <c r="C6" s="258"/>
      <c r="D6" s="257"/>
      <c r="E6" s="257"/>
      <c r="F6" s="303"/>
      <c r="G6" s="302"/>
      <c r="H6" s="300"/>
      <c r="I6" s="300"/>
      <c r="J6" s="300"/>
      <c r="K6" s="300"/>
      <c r="L6" s="290" t="s">
        <v>85</v>
      </c>
      <c r="M6" s="291">
        <f t="shared" si="0"/>
        <v>0</v>
      </c>
      <c r="N6" s="457"/>
      <c r="O6" s="457"/>
      <c r="P6" s="299"/>
      <c r="Q6" s="299"/>
      <c r="R6" s="299"/>
    </row>
    <row r="7" spans="1:19" ht="15.75" customHeight="1" x14ac:dyDescent="0.25">
      <c r="B7" s="257"/>
      <c r="C7" s="258"/>
      <c r="D7" s="257"/>
      <c r="E7" s="257"/>
      <c r="F7" s="303"/>
      <c r="G7" s="302"/>
      <c r="H7" s="300"/>
      <c r="I7" s="300"/>
      <c r="J7" s="300"/>
      <c r="K7" s="300"/>
      <c r="L7" s="290" t="s">
        <v>75</v>
      </c>
      <c r="M7" s="291">
        <f t="shared" si="0"/>
        <v>0</v>
      </c>
      <c r="N7" s="457"/>
      <c r="O7" s="457"/>
      <c r="P7" s="299"/>
      <c r="Q7" s="299"/>
      <c r="R7" s="299"/>
    </row>
    <row r="8" spans="1:19" ht="15.75" customHeight="1" thickBot="1" x14ac:dyDescent="0.3">
      <c r="B8" s="257"/>
      <c r="C8" s="258"/>
      <c r="D8" s="257"/>
      <c r="E8" s="257"/>
      <c r="F8" s="303"/>
      <c r="G8" s="302"/>
      <c r="H8" s="300"/>
      <c r="I8" s="300"/>
      <c r="J8" s="300"/>
      <c r="K8" s="300"/>
      <c r="L8" s="290" t="s">
        <v>76</v>
      </c>
      <c r="M8" s="291">
        <f t="shared" si="0"/>
        <v>0</v>
      </c>
      <c r="N8" s="458"/>
      <c r="O8" s="458"/>
      <c r="P8" s="299"/>
      <c r="Q8" s="299"/>
      <c r="R8" s="299"/>
    </row>
    <row r="9" spans="1:19" ht="15.75" customHeight="1" x14ac:dyDescent="0.25">
      <c r="B9" s="257"/>
      <c r="C9" s="258"/>
      <c r="D9" s="257"/>
      <c r="E9" s="257"/>
      <c r="F9" s="300"/>
      <c r="G9" s="300"/>
      <c r="H9" s="300"/>
      <c r="I9" s="300"/>
      <c r="J9" s="284" t="s">
        <v>80</v>
      </c>
      <c r="K9" s="285" t="s">
        <v>82</v>
      </c>
      <c r="L9" s="290" t="s">
        <v>87</v>
      </c>
      <c r="M9" s="291">
        <f t="shared" si="0"/>
        <v>0</v>
      </c>
      <c r="N9" s="453" t="s">
        <v>80</v>
      </c>
      <c r="O9" s="293">
        <f>SUM(N16:N500)</f>
        <v>0</v>
      </c>
      <c r="P9" s="299"/>
      <c r="Q9" s="299"/>
      <c r="R9" s="299"/>
    </row>
    <row r="10" spans="1:19" ht="16.5" thickBot="1" x14ac:dyDescent="0.3">
      <c r="D10" s="260"/>
      <c r="F10" s="300"/>
      <c r="G10" s="304"/>
      <c r="H10" s="300"/>
      <c r="I10" s="300"/>
      <c r="J10" s="286">
        <f>SUM(J16:J500)</f>
        <v>0</v>
      </c>
      <c r="K10" s="287">
        <f>SUM(K16:K500)</f>
        <v>0</v>
      </c>
      <c r="L10" s="292" t="s">
        <v>208</v>
      </c>
      <c r="M10" s="455">
        <f t="shared" si="0"/>
        <v>0</v>
      </c>
      <c r="N10" s="454" t="s">
        <v>208</v>
      </c>
      <c r="O10" s="294">
        <f>SUM(O16:O500)</f>
        <v>0</v>
      </c>
      <c r="P10" s="298"/>
      <c r="Q10" s="298"/>
      <c r="R10" s="299"/>
    </row>
    <row r="11" spans="1:19" ht="21.95" customHeight="1" x14ac:dyDescent="0.3">
      <c r="D11" s="260"/>
      <c r="F11" s="305" t="s">
        <v>209</v>
      </c>
      <c r="G11" s="306"/>
      <c r="H11" s="307" t="s">
        <v>210</v>
      </c>
      <c r="I11" s="307"/>
      <c r="J11" s="308" t="s">
        <v>211</v>
      </c>
      <c r="K11" s="309"/>
      <c r="L11" s="309"/>
      <c r="M11" s="310"/>
      <c r="N11" s="311" t="s">
        <v>212</v>
      </c>
      <c r="O11" s="311"/>
      <c r="P11" s="312" t="s">
        <v>213</v>
      </c>
      <c r="Q11" s="313"/>
      <c r="R11" s="314" t="s">
        <v>214</v>
      </c>
    </row>
    <row r="12" spans="1:19" s="261" customFormat="1" ht="21.95" customHeight="1" x14ac:dyDescent="0.25">
      <c r="C12" s="262"/>
      <c r="D12" s="263"/>
      <c r="F12" s="601">
        <f>SUM(G2:G5)</f>
        <v>0</v>
      </c>
      <c r="G12" s="602"/>
      <c r="H12" s="582">
        <f>SUM(I2:I4)</f>
        <v>0</v>
      </c>
      <c r="I12" s="582"/>
      <c r="J12" s="583">
        <f>SUM(J10:K10,M2:M10)</f>
        <v>0</v>
      </c>
      <c r="K12" s="582"/>
      <c r="L12" s="582"/>
      <c r="M12" s="584"/>
      <c r="N12" s="582">
        <f>SUM(N9:O10)</f>
        <v>0</v>
      </c>
      <c r="O12" s="582"/>
      <c r="P12" s="583">
        <f>SUM($P$16:$P$500)</f>
        <v>0</v>
      </c>
      <c r="Q12" s="584"/>
      <c r="R12" s="295">
        <f>F12-SUM(H12:Q12)</f>
        <v>0</v>
      </c>
    </row>
    <row r="13" spans="1:19" ht="21.95" customHeight="1" x14ac:dyDescent="0.25">
      <c r="B13" s="585" t="s">
        <v>165</v>
      </c>
      <c r="C13" s="588" t="s">
        <v>215</v>
      </c>
      <c r="D13" s="571" t="s">
        <v>216</v>
      </c>
      <c r="E13" s="571" t="s">
        <v>217</v>
      </c>
      <c r="F13" s="590" t="s">
        <v>218</v>
      </c>
      <c r="G13" s="591"/>
      <c r="H13" s="594" t="s">
        <v>219</v>
      </c>
      <c r="I13" s="594"/>
      <c r="J13" s="594"/>
      <c r="K13" s="594"/>
      <c r="L13" s="594"/>
      <c r="M13" s="594"/>
      <c r="N13" s="594"/>
      <c r="O13" s="594"/>
      <c r="P13" s="595"/>
      <c r="Q13" s="596" t="s">
        <v>220</v>
      </c>
      <c r="R13" s="570" t="s">
        <v>221</v>
      </c>
    </row>
    <row r="14" spans="1:19" ht="22.5" customHeight="1" x14ac:dyDescent="0.25">
      <c r="B14" s="586"/>
      <c r="C14" s="588"/>
      <c r="D14" s="571"/>
      <c r="E14" s="571"/>
      <c r="F14" s="592"/>
      <c r="G14" s="593"/>
      <c r="H14" s="573" t="s">
        <v>222</v>
      </c>
      <c r="I14" s="574"/>
      <c r="J14" s="575" t="s">
        <v>223</v>
      </c>
      <c r="K14" s="576"/>
      <c r="L14" s="576"/>
      <c r="M14" s="577"/>
      <c r="N14" s="578" t="s">
        <v>224</v>
      </c>
      <c r="O14" s="579"/>
      <c r="P14" s="580" t="s">
        <v>225</v>
      </c>
      <c r="Q14" s="596"/>
      <c r="R14" s="571"/>
    </row>
    <row r="15" spans="1:19" ht="33.75" thickBot="1" x14ac:dyDescent="0.3">
      <c r="B15" s="587"/>
      <c r="C15" s="589"/>
      <c r="D15" s="572"/>
      <c r="E15" s="572"/>
      <c r="F15" s="264" t="s">
        <v>73</v>
      </c>
      <c r="G15" s="265" t="s">
        <v>226</v>
      </c>
      <c r="H15" s="266" t="s">
        <v>73</v>
      </c>
      <c r="I15" s="267" t="s">
        <v>226</v>
      </c>
      <c r="J15" s="268" t="s">
        <v>227</v>
      </c>
      <c r="K15" s="269" t="s">
        <v>228</v>
      </c>
      <c r="L15" s="270" t="s">
        <v>229</v>
      </c>
      <c r="M15" s="267" t="s">
        <v>226</v>
      </c>
      <c r="N15" s="268" t="s">
        <v>227</v>
      </c>
      <c r="O15" s="456" t="s">
        <v>208</v>
      </c>
      <c r="P15" s="581"/>
      <c r="Q15" s="597"/>
      <c r="R15" s="572"/>
    </row>
    <row r="16" spans="1:19" ht="33" customHeight="1" thickTop="1" x14ac:dyDescent="0.25">
      <c r="A16" s="271"/>
      <c r="B16" s="413">
        <v>1</v>
      </c>
      <c r="C16" s="414"/>
      <c r="D16" s="415" t="str">
        <f>IF($C16="","",TEXT($C16,"aaa"))</f>
        <v/>
      </c>
      <c r="E16" s="416"/>
      <c r="F16" s="417"/>
      <c r="G16" s="418"/>
      <c r="H16" s="57"/>
      <c r="I16" s="58"/>
      <c r="J16" s="419"/>
      <c r="K16" s="420"/>
      <c r="L16" s="62"/>
      <c r="M16" s="421"/>
      <c r="N16" s="422"/>
      <c r="O16" s="421"/>
      <c r="P16" s="422"/>
      <c r="Q16" s="272">
        <f>G16-(SUM(I16:P16))</f>
        <v>0</v>
      </c>
      <c r="R16" s="423"/>
    </row>
    <row r="17" spans="1:19" ht="33" customHeight="1" x14ac:dyDescent="0.25">
      <c r="A17" s="49"/>
      <c r="B17" s="424">
        <v>2</v>
      </c>
      <c r="C17" s="55"/>
      <c r="D17" s="53" t="str">
        <f t="shared" ref="D17:D81" si="1">IF($C17="","",TEXT($C17,"aaa"))</f>
        <v/>
      </c>
      <c r="E17" s="56"/>
      <c r="F17" s="54"/>
      <c r="G17" s="273"/>
      <c r="H17" s="59"/>
      <c r="I17" s="60"/>
      <c r="J17" s="61"/>
      <c r="K17" s="274"/>
      <c r="L17" s="62"/>
      <c r="M17" s="63"/>
      <c r="N17" s="64"/>
      <c r="O17" s="63"/>
      <c r="P17" s="64"/>
      <c r="Q17" s="50">
        <f t="shared" ref="Q17:Q80" si="2">G17+Q16-(SUM(I17:P17))</f>
        <v>0</v>
      </c>
      <c r="R17" s="65"/>
      <c r="S17" s="51"/>
    </row>
    <row r="18" spans="1:19" ht="33" customHeight="1" x14ac:dyDescent="0.25">
      <c r="A18" s="49"/>
      <c r="B18" s="424">
        <v>3</v>
      </c>
      <c r="C18" s="55"/>
      <c r="D18" s="53" t="str">
        <f t="shared" si="1"/>
        <v/>
      </c>
      <c r="E18" s="56"/>
      <c r="F18" s="54"/>
      <c r="G18" s="273"/>
      <c r="H18" s="59"/>
      <c r="I18" s="60"/>
      <c r="J18" s="61"/>
      <c r="K18" s="274"/>
      <c r="L18" s="62"/>
      <c r="M18" s="63"/>
      <c r="N18" s="64"/>
      <c r="O18" s="63"/>
      <c r="P18" s="64"/>
      <c r="Q18" s="50">
        <f t="shared" si="2"/>
        <v>0</v>
      </c>
      <c r="R18" s="65"/>
      <c r="S18" s="51"/>
    </row>
    <row r="19" spans="1:19" ht="33" customHeight="1" x14ac:dyDescent="0.25">
      <c r="A19" s="49"/>
      <c r="B19" s="424">
        <v>4</v>
      </c>
      <c r="C19" s="55"/>
      <c r="D19" s="53" t="str">
        <f t="shared" si="1"/>
        <v/>
      </c>
      <c r="E19" s="56"/>
      <c r="F19" s="54"/>
      <c r="G19" s="273"/>
      <c r="H19" s="59"/>
      <c r="I19" s="60"/>
      <c r="J19" s="61"/>
      <c r="K19" s="274"/>
      <c r="L19" s="62"/>
      <c r="M19" s="63"/>
      <c r="N19" s="64"/>
      <c r="O19" s="63"/>
      <c r="P19" s="64"/>
      <c r="Q19" s="50">
        <f t="shared" si="2"/>
        <v>0</v>
      </c>
      <c r="R19" s="65"/>
      <c r="S19" s="51"/>
    </row>
    <row r="20" spans="1:19" ht="33" customHeight="1" x14ac:dyDescent="0.25">
      <c r="A20" s="49"/>
      <c r="B20" s="424">
        <v>5</v>
      </c>
      <c r="C20" s="55"/>
      <c r="D20" s="53" t="str">
        <f t="shared" si="1"/>
        <v/>
      </c>
      <c r="E20" s="56"/>
      <c r="F20" s="54"/>
      <c r="G20" s="273"/>
      <c r="H20" s="59"/>
      <c r="I20" s="60"/>
      <c r="J20" s="61"/>
      <c r="K20" s="274"/>
      <c r="L20" s="62"/>
      <c r="M20" s="63"/>
      <c r="N20" s="64"/>
      <c r="O20" s="63"/>
      <c r="P20" s="64"/>
      <c r="Q20" s="50">
        <f t="shared" si="2"/>
        <v>0</v>
      </c>
      <c r="R20" s="65"/>
      <c r="S20" s="51"/>
    </row>
    <row r="21" spans="1:19" ht="33" customHeight="1" x14ac:dyDescent="0.25">
      <c r="A21" s="49"/>
      <c r="B21" s="424">
        <v>6</v>
      </c>
      <c r="C21" s="55"/>
      <c r="D21" s="53" t="str">
        <f t="shared" si="1"/>
        <v/>
      </c>
      <c r="E21" s="56"/>
      <c r="F21" s="54"/>
      <c r="G21" s="273"/>
      <c r="H21" s="59"/>
      <c r="I21" s="60"/>
      <c r="J21" s="61"/>
      <c r="K21" s="274"/>
      <c r="L21" s="62"/>
      <c r="M21" s="63"/>
      <c r="N21" s="64"/>
      <c r="O21" s="63"/>
      <c r="P21" s="64"/>
      <c r="Q21" s="50">
        <f t="shared" si="2"/>
        <v>0</v>
      </c>
      <c r="R21" s="65"/>
      <c r="S21" s="51"/>
    </row>
    <row r="22" spans="1:19" ht="33" customHeight="1" x14ac:dyDescent="0.25">
      <c r="A22" s="49"/>
      <c r="B22" s="424">
        <v>7</v>
      </c>
      <c r="C22" s="55"/>
      <c r="D22" s="53" t="str">
        <f t="shared" si="1"/>
        <v/>
      </c>
      <c r="E22" s="56"/>
      <c r="F22" s="54"/>
      <c r="G22" s="273"/>
      <c r="H22" s="59"/>
      <c r="I22" s="60"/>
      <c r="J22" s="61"/>
      <c r="K22" s="274"/>
      <c r="L22" s="62"/>
      <c r="M22" s="63"/>
      <c r="N22" s="64"/>
      <c r="O22" s="63"/>
      <c r="P22" s="64"/>
      <c r="Q22" s="50">
        <f t="shared" si="2"/>
        <v>0</v>
      </c>
      <c r="R22" s="65"/>
    </row>
    <row r="23" spans="1:19" ht="33" customHeight="1" x14ac:dyDescent="0.25">
      <c r="A23" s="49"/>
      <c r="B23" s="424">
        <v>8</v>
      </c>
      <c r="C23" s="55"/>
      <c r="D23" s="53" t="str">
        <f t="shared" si="1"/>
        <v/>
      </c>
      <c r="E23" s="56"/>
      <c r="F23" s="54"/>
      <c r="G23" s="273"/>
      <c r="H23" s="59"/>
      <c r="I23" s="60"/>
      <c r="J23" s="61"/>
      <c r="K23" s="274"/>
      <c r="L23" s="62"/>
      <c r="M23" s="63"/>
      <c r="N23" s="64"/>
      <c r="O23" s="63"/>
      <c r="P23" s="64"/>
      <c r="Q23" s="50">
        <f t="shared" si="2"/>
        <v>0</v>
      </c>
      <c r="R23" s="65"/>
    </row>
    <row r="24" spans="1:19" ht="33" customHeight="1" x14ac:dyDescent="0.25">
      <c r="A24" s="49"/>
      <c r="B24" s="424">
        <v>9</v>
      </c>
      <c r="C24" s="55"/>
      <c r="D24" s="53" t="str">
        <f t="shared" si="1"/>
        <v/>
      </c>
      <c r="E24" s="56"/>
      <c r="F24" s="54"/>
      <c r="G24" s="273"/>
      <c r="H24" s="59"/>
      <c r="I24" s="60"/>
      <c r="J24" s="61"/>
      <c r="K24" s="274"/>
      <c r="L24" s="62"/>
      <c r="M24" s="63"/>
      <c r="N24" s="64"/>
      <c r="O24" s="63"/>
      <c r="P24" s="64"/>
      <c r="Q24" s="50">
        <f t="shared" si="2"/>
        <v>0</v>
      </c>
      <c r="R24" s="65"/>
    </row>
    <row r="25" spans="1:19" ht="33" customHeight="1" x14ac:dyDescent="0.25">
      <c r="A25" s="49"/>
      <c r="B25" s="424">
        <v>10</v>
      </c>
      <c r="C25" s="55"/>
      <c r="D25" s="53" t="str">
        <f t="shared" si="1"/>
        <v/>
      </c>
      <c r="E25" s="56"/>
      <c r="F25" s="54"/>
      <c r="G25" s="273"/>
      <c r="H25" s="59"/>
      <c r="I25" s="60"/>
      <c r="J25" s="61"/>
      <c r="K25" s="274"/>
      <c r="L25" s="62"/>
      <c r="M25" s="63"/>
      <c r="N25" s="64"/>
      <c r="O25" s="63"/>
      <c r="P25" s="64"/>
      <c r="Q25" s="50">
        <f t="shared" si="2"/>
        <v>0</v>
      </c>
      <c r="R25" s="65"/>
    </row>
    <row r="26" spans="1:19" ht="33" customHeight="1" x14ac:dyDescent="0.25">
      <c r="A26" s="49"/>
      <c r="B26" s="424">
        <v>11</v>
      </c>
      <c r="C26" s="55"/>
      <c r="D26" s="53" t="str">
        <f t="shared" si="1"/>
        <v/>
      </c>
      <c r="E26" s="56"/>
      <c r="F26" s="54"/>
      <c r="G26" s="273"/>
      <c r="H26" s="59"/>
      <c r="I26" s="60"/>
      <c r="J26" s="61"/>
      <c r="K26" s="274"/>
      <c r="L26" s="62"/>
      <c r="M26" s="63"/>
      <c r="N26" s="64"/>
      <c r="O26" s="63"/>
      <c r="P26" s="64"/>
      <c r="Q26" s="50">
        <f t="shared" si="2"/>
        <v>0</v>
      </c>
      <c r="R26" s="65"/>
    </row>
    <row r="27" spans="1:19" ht="33" customHeight="1" x14ac:dyDescent="0.25">
      <c r="A27" s="49"/>
      <c r="B27" s="424">
        <v>12</v>
      </c>
      <c r="C27" s="55"/>
      <c r="D27" s="53" t="str">
        <f t="shared" si="1"/>
        <v/>
      </c>
      <c r="E27" s="56"/>
      <c r="F27" s="54"/>
      <c r="G27" s="273"/>
      <c r="H27" s="59"/>
      <c r="I27" s="60"/>
      <c r="J27" s="61"/>
      <c r="K27" s="274"/>
      <c r="L27" s="62"/>
      <c r="M27" s="63"/>
      <c r="N27" s="64"/>
      <c r="O27" s="63"/>
      <c r="P27" s="64"/>
      <c r="Q27" s="50">
        <f t="shared" si="2"/>
        <v>0</v>
      </c>
      <c r="R27" s="65"/>
    </row>
    <row r="28" spans="1:19" ht="33" customHeight="1" x14ac:dyDescent="0.25">
      <c r="A28" s="49"/>
      <c r="B28" s="424">
        <v>13</v>
      </c>
      <c r="C28" s="55"/>
      <c r="D28" s="53" t="str">
        <f t="shared" si="1"/>
        <v/>
      </c>
      <c r="E28" s="56"/>
      <c r="F28" s="54"/>
      <c r="G28" s="273"/>
      <c r="H28" s="59"/>
      <c r="I28" s="60"/>
      <c r="J28" s="61"/>
      <c r="K28" s="274"/>
      <c r="L28" s="62"/>
      <c r="M28" s="63"/>
      <c r="N28" s="64"/>
      <c r="O28" s="63"/>
      <c r="P28" s="64"/>
      <c r="Q28" s="50">
        <f t="shared" si="2"/>
        <v>0</v>
      </c>
      <c r="R28" s="65"/>
    </row>
    <row r="29" spans="1:19" ht="33" customHeight="1" x14ac:dyDescent="0.25">
      <c r="A29" s="49"/>
      <c r="B29" s="424">
        <v>14</v>
      </c>
      <c r="C29" s="55"/>
      <c r="D29" s="53" t="str">
        <f t="shared" si="1"/>
        <v/>
      </c>
      <c r="E29" s="56"/>
      <c r="F29" s="54"/>
      <c r="G29" s="273"/>
      <c r="H29" s="59"/>
      <c r="I29" s="60"/>
      <c r="J29" s="61"/>
      <c r="K29" s="274"/>
      <c r="L29" s="62"/>
      <c r="M29" s="63"/>
      <c r="N29" s="64"/>
      <c r="O29" s="63"/>
      <c r="P29" s="64"/>
      <c r="Q29" s="50">
        <f t="shared" si="2"/>
        <v>0</v>
      </c>
      <c r="R29" s="65"/>
    </row>
    <row r="30" spans="1:19" ht="33" customHeight="1" x14ac:dyDescent="0.25">
      <c r="A30" s="49"/>
      <c r="B30" s="424">
        <v>15</v>
      </c>
      <c r="C30" s="55"/>
      <c r="D30" s="53" t="str">
        <f t="shared" si="1"/>
        <v/>
      </c>
      <c r="E30" s="56"/>
      <c r="F30" s="54"/>
      <c r="G30" s="273"/>
      <c r="H30" s="59"/>
      <c r="I30" s="60"/>
      <c r="J30" s="61"/>
      <c r="K30" s="274"/>
      <c r="L30" s="62"/>
      <c r="M30" s="63"/>
      <c r="N30" s="64"/>
      <c r="O30" s="63"/>
      <c r="P30" s="64"/>
      <c r="Q30" s="50">
        <f t="shared" si="2"/>
        <v>0</v>
      </c>
      <c r="R30" s="65"/>
    </row>
    <row r="31" spans="1:19" ht="33" customHeight="1" x14ac:dyDescent="0.25">
      <c r="A31" s="49"/>
      <c r="B31" s="424">
        <v>16</v>
      </c>
      <c r="C31" s="55"/>
      <c r="D31" s="53" t="str">
        <f t="shared" si="1"/>
        <v/>
      </c>
      <c r="E31" s="56"/>
      <c r="F31" s="54"/>
      <c r="G31" s="273"/>
      <c r="H31" s="59"/>
      <c r="I31" s="60"/>
      <c r="J31" s="61"/>
      <c r="K31" s="274"/>
      <c r="L31" s="62"/>
      <c r="M31" s="63"/>
      <c r="N31" s="64"/>
      <c r="O31" s="63"/>
      <c r="P31" s="64"/>
      <c r="Q31" s="50">
        <f t="shared" si="2"/>
        <v>0</v>
      </c>
      <c r="R31" s="65"/>
    </row>
    <row r="32" spans="1:19" ht="33" customHeight="1" x14ac:dyDescent="0.25">
      <c r="A32" s="49"/>
      <c r="B32" s="424">
        <v>17</v>
      </c>
      <c r="C32" s="55"/>
      <c r="D32" s="53" t="str">
        <f t="shared" si="1"/>
        <v/>
      </c>
      <c r="E32" s="56"/>
      <c r="F32" s="54"/>
      <c r="G32" s="273"/>
      <c r="H32" s="59"/>
      <c r="I32" s="60"/>
      <c r="J32" s="61"/>
      <c r="K32" s="274"/>
      <c r="L32" s="62"/>
      <c r="M32" s="63"/>
      <c r="N32" s="64"/>
      <c r="O32" s="63"/>
      <c r="P32" s="64"/>
      <c r="Q32" s="50">
        <f t="shared" si="2"/>
        <v>0</v>
      </c>
      <c r="R32" s="65"/>
    </row>
    <row r="33" spans="1:18" ht="33" customHeight="1" x14ac:dyDescent="0.25">
      <c r="A33" s="49"/>
      <c r="B33" s="424">
        <v>18</v>
      </c>
      <c r="C33" s="55"/>
      <c r="D33" s="53" t="str">
        <f t="shared" si="1"/>
        <v/>
      </c>
      <c r="E33" s="56"/>
      <c r="F33" s="54"/>
      <c r="G33" s="273"/>
      <c r="H33" s="59"/>
      <c r="I33" s="60"/>
      <c r="J33" s="61"/>
      <c r="K33" s="274"/>
      <c r="L33" s="62"/>
      <c r="M33" s="63"/>
      <c r="N33" s="64"/>
      <c r="O33" s="63"/>
      <c r="P33" s="64"/>
      <c r="Q33" s="50">
        <f t="shared" si="2"/>
        <v>0</v>
      </c>
      <c r="R33" s="65"/>
    </row>
    <row r="34" spans="1:18" ht="33" customHeight="1" x14ac:dyDescent="0.25">
      <c r="A34" s="49"/>
      <c r="B34" s="424">
        <v>19</v>
      </c>
      <c r="C34" s="55"/>
      <c r="D34" s="53" t="str">
        <f t="shared" si="1"/>
        <v/>
      </c>
      <c r="E34" s="56"/>
      <c r="F34" s="54"/>
      <c r="G34" s="273"/>
      <c r="H34" s="59"/>
      <c r="I34" s="60"/>
      <c r="J34" s="61"/>
      <c r="K34" s="274"/>
      <c r="L34" s="62"/>
      <c r="M34" s="63"/>
      <c r="N34" s="64"/>
      <c r="O34" s="63"/>
      <c r="P34" s="64"/>
      <c r="Q34" s="50">
        <f t="shared" si="2"/>
        <v>0</v>
      </c>
      <c r="R34" s="65"/>
    </row>
    <row r="35" spans="1:18" ht="33" customHeight="1" x14ac:dyDescent="0.25">
      <c r="A35" s="49"/>
      <c r="B35" s="424">
        <v>20</v>
      </c>
      <c r="C35" s="55"/>
      <c r="D35" s="53" t="str">
        <f t="shared" si="1"/>
        <v/>
      </c>
      <c r="E35" s="56"/>
      <c r="F35" s="54"/>
      <c r="G35" s="273"/>
      <c r="H35" s="59"/>
      <c r="I35" s="60"/>
      <c r="J35" s="61"/>
      <c r="K35" s="274"/>
      <c r="L35" s="62"/>
      <c r="M35" s="63"/>
      <c r="N35" s="64"/>
      <c r="O35" s="63"/>
      <c r="P35" s="64"/>
      <c r="Q35" s="50">
        <f t="shared" si="2"/>
        <v>0</v>
      </c>
      <c r="R35" s="65"/>
    </row>
    <row r="36" spans="1:18" ht="33" customHeight="1" x14ac:dyDescent="0.25">
      <c r="A36" s="49"/>
      <c r="B36" s="424">
        <v>21</v>
      </c>
      <c r="C36" s="55"/>
      <c r="D36" s="53" t="str">
        <f t="shared" si="1"/>
        <v/>
      </c>
      <c r="E36" s="56"/>
      <c r="F36" s="54"/>
      <c r="G36" s="273"/>
      <c r="H36" s="59"/>
      <c r="I36" s="60"/>
      <c r="J36" s="61"/>
      <c r="K36" s="274"/>
      <c r="L36" s="62"/>
      <c r="M36" s="63"/>
      <c r="N36" s="64"/>
      <c r="O36" s="63"/>
      <c r="P36" s="64"/>
      <c r="Q36" s="50">
        <f t="shared" si="2"/>
        <v>0</v>
      </c>
      <c r="R36" s="65"/>
    </row>
    <row r="37" spans="1:18" ht="33" customHeight="1" x14ac:dyDescent="0.25">
      <c r="A37" s="49"/>
      <c r="B37" s="424">
        <v>22</v>
      </c>
      <c r="C37" s="55"/>
      <c r="D37" s="53" t="str">
        <f t="shared" si="1"/>
        <v/>
      </c>
      <c r="E37" s="56"/>
      <c r="F37" s="54"/>
      <c r="G37" s="273"/>
      <c r="H37" s="59"/>
      <c r="I37" s="60"/>
      <c r="J37" s="61"/>
      <c r="K37" s="274"/>
      <c r="L37" s="62"/>
      <c r="M37" s="63"/>
      <c r="N37" s="64"/>
      <c r="O37" s="63"/>
      <c r="P37" s="64"/>
      <c r="Q37" s="50">
        <f t="shared" si="2"/>
        <v>0</v>
      </c>
      <c r="R37" s="65"/>
    </row>
    <row r="38" spans="1:18" ht="33" customHeight="1" x14ac:dyDescent="0.25">
      <c r="A38" s="49"/>
      <c r="B38" s="424">
        <v>23</v>
      </c>
      <c r="C38" s="55"/>
      <c r="D38" s="53" t="str">
        <f t="shared" si="1"/>
        <v/>
      </c>
      <c r="E38" s="56"/>
      <c r="F38" s="54"/>
      <c r="G38" s="273"/>
      <c r="H38" s="59"/>
      <c r="I38" s="60"/>
      <c r="J38" s="61"/>
      <c r="K38" s="274"/>
      <c r="L38" s="62"/>
      <c r="M38" s="63"/>
      <c r="N38" s="64"/>
      <c r="O38" s="63"/>
      <c r="P38" s="64"/>
      <c r="Q38" s="50">
        <f t="shared" si="2"/>
        <v>0</v>
      </c>
      <c r="R38" s="65"/>
    </row>
    <row r="39" spans="1:18" ht="33" customHeight="1" x14ac:dyDescent="0.25">
      <c r="A39" s="49"/>
      <c r="B39" s="424">
        <v>24</v>
      </c>
      <c r="C39" s="55"/>
      <c r="D39" s="53" t="str">
        <f t="shared" si="1"/>
        <v/>
      </c>
      <c r="E39" s="56"/>
      <c r="F39" s="54"/>
      <c r="G39" s="273"/>
      <c r="H39" s="59"/>
      <c r="I39" s="60"/>
      <c r="J39" s="61"/>
      <c r="K39" s="274"/>
      <c r="L39" s="62"/>
      <c r="M39" s="63"/>
      <c r="N39" s="64"/>
      <c r="O39" s="63"/>
      <c r="P39" s="64"/>
      <c r="Q39" s="50">
        <f t="shared" si="2"/>
        <v>0</v>
      </c>
      <c r="R39" s="65"/>
    </row>
    <row r="40" spans="1:18" ht="33" customHeight="1" x14ac:dyDescent="0.25">
      <c r="A40" s="49"/>
      <c r="B40" s="424">
        <v>25</v>
      </c>
      <c r="C40" s="55"/>
      <c r="D40" s="53" t="str">
        <f t="shared" si="1"/>
        <v/>
      </c>
      <c r="E40" s="425"/>
      <c r="F40" s="54"/>
      <c r="G40" s="273"/>
      <c r="H40" s="59"/>
      <c r="I40" s="60"/>
      <c r="J40" s="61"/>
      <c r="K40" s="274"/>
      <c r="L40" s="62"/>
      <c r="M40" s="63"/>
      <c r="N40" s="64"/>
      <c r="O40" s="63"/>
      <c r="P40" s="64"/>
      <c r="Q40" s="50">
        <f t="shared" si="2"/>
        <v>0</v>
      </c>
      <c r="R40" s="65"/>
    </row>
    <row r="41" spans="1:18" ht="33" customHeight="1" x14ac:dyDescent="0.25">
      <c r="A41" s="49"/>
      <c r="B41" s="424">
        <v>26</v>
      </c>
      <c r="C41" s="55"/>
      <c r="D41" s="53" t="str">
        <f t="shared" si="1"/>
        <v/>
      </c>
      <c r="E41" s="425"/>
      <c r="F41" s="54"/>
      <c r="G41" s="273"/>
      <c r="H41" s="59"/>
      <c r="I41" s="60"/>
      <c r="J41" s="61"/>
      <c r="K41" s="274"/>
      <c r="L41" s="62"/>
      <c r="M41" s="63"/>
      <c r="N41" s="64"/>
      <c r="O41" s="63"/>
      <c r="P41" s="64"/>
      <c r="Q41" s="50">
        <f t="shared" si="2"/>
        <v>0</v>
      </c>
      <c r="R41" s="65"/>
    </row>
    <row r="42" spans="1:18" ht="33" customHeight="1" x14ac:dyDescent="0.25">
      <c r="A42" s="49"/>
      <c r="B42" s="424">
        <v>27</v>
      </c>
      <c r="C42" s="55"/>
      <c r="D42" s="53" t="str">
        <f t="shared" si="1"/>
        <v/>
      </c>
      <c r="E42" s="425"/>
      <c r="F42" s="54"/>
      <c r="G42" s="273"/>
      <c r="H42" s="59"/>
      <c r="I42" s="60"/>
      <c r="J42" s="61"/>
      <c r="K42" s="274"/>
      <c r="L42" s="62"/>
      <c r="M42" s="63"/>
      <c r="N42" s="64"/>
      <c r="O42" s="63"/>
      <c r="P42" s="64"/>
      <c r="Q42" s="50">
        <f t="shared" si="2"/>
        <v>0</v>
      </c>
      <c r="R42" s="65"/>
    </row>
    <row r="43" spans="1:18" ht="33" customHeight="1" x14ac:dyDescent="0.25">
      <c r="A43" s="49"/>
      <c r="B43" s="424">
        <v>28</v>
      </c>
      <c r="C43" s="55"/>
      <c r="D43" s="53" t="str">
        <f t="shared" si="1"/>
        <v/>
      </c>
      <c r="E43" s="56"/>
      <c r="F43" s="54"/>
      <c r="G43" s="273"/>
      <c r="H43" s="59"/>
      <c r="I43" s="60"/>
      <c r="J43" s="61"/>
      <c r="K43" s="274"/>
      <c r="L43" s="62"/>
      <c r="M43" s="63"/>
      <c r="N43" s="64"/>
      <c r="O43" s="63"/>
      <c r="P43" s="64"/>
      <c r="Q43" s="50">
        <f t="shared" si="2"/>
        <v>0</v>
      </c>
      <c r="R43" s="65"/>
    </row>
    <row r="44" spans="1:18" ht="33" customHeight="1" x14ac:dyDescent="0.25">
      <c r="A44" s="49"/>
      <c r="B44" s="424">
        <v>29</v>
      </c>
      <c r="C44" s="55"/>
      <c r="D44" s="53" t="str">
        <f t="shared" si="1"/>
        <v/>
      </c>
      <c r="E44" s="56"/>
      <c r="F44" s="54"/>
      <c r="G44" s="273"/>
      <c r="H44" s="59"/>
      <c r="I44" s="60"/>
      <c r="J44" s="61"/>
      <c r="K44" s="274"/>
      <c r="L44" s="62"/>
      <c r="M44" s="63"/>
      <c r="N44" s="64"/>
      <c r="O44" s="63"/>
      <c r="P44" s="64"/>
      <c r="Q44" s="50">
        <f t="shared" si="2"/>
        <v>0</v>
      </c>
      <c r="R44" s="65"/>
    </row>
    <row r="45" spans="1:18" ht="33" customHeight="1" x14ac:dyDescent="0.25">
      <c r="A45" s="49"/>
      <c r="B45" s="424">
        <v>30</v>
      </c>
      <c r="C45" s="55"/>
      <c r="D45" s="53" t="str">
        <f t="shared" si="1"/>
        <v/>
      </c>
      <c r="E45" s="56"/>
      <c r="F45" s="54"/>
      <c r="G45" s="273"/>
      <c r="H45" s="59"/>
      <c r="I45" s="60"/>
      <c r="J45" s="61"/>
      <c r="K45" s="274"/>
      <c r="L45" s="62"/>
      <c r="M45" s="63"/>
      <c r="N45" s="64"/>
      <c r="O45" s="63"/>
      <c r="P45" s="64"/>
      <c r="Q45" s="50">
        <f t="shared" si="2"/>
        <v>0</v>
      </c>
      <c r="R45" s="65"/>
    </row>
    <row r="46" spans="1:18" ht="33" customHeight="1" x14ac:dyDescent="0.25">
      <c r="A46" s="49"/>
      <c r="B46" s="424">
        <v>31</v>
      </c>
      <c r="C46" s="55"/>
      <c r="D46" s="53" t="str">
        <f t="shared" si="1"/>
        <v/>
      </c>
      <c r="E46" s="56"/>
      <c r="F46" s="54"/>
      <c r="G46" s="273"/>
      <c r="H46" s="59"/>
      <c r="I46" s="60"/>
      <c r="J46" s="61"/>
      <c r="K46" s="274"/>
      <c r="L46" s="62"/>
      <c r="M46" s="63"/>
      <c r="N46" s="64"/>
      <c r="O46" s="63"/>
      <c r="P46" s="64"/>
      <c r="Q46" s="50">
        <f t="shared" si="2"/>
        <v>0</v>
      </c>
      <c r="R46" s="65"/>
    </row>
    <row r="47" spans="1:18" ht="33" customHeight="1" x14ac:dyDescent="0.25">
      <c r="A47" s="49"/>
      <c r="B47" s="424">
        <v>32</v>
      </c>
      <c r="C47" s="55"/>
      <c r="D47" s="53" t="str">
        <f t="shared" si="1"/>
        <v/>
      </c>
      <c r="E47" s="56"/>
      <c r="F47" s="54"/>
      <c r="G47" s="273"/>
      <c r="H47" s="59"/>
      <c r="I47" s="60"/>
      <c r="J47" s="61"/>
      <c r="K47" s="274"/>
      <c r="L47" s="62"/>
      <c r="M47" s="63"/>
      <c r="N47" s="64"/>
      <c r="O47" s="63"/>
      <c r="P47" s="64"/>
      <c r="Q47" s="50">
        <f t="shared" si="2"/>
        <v>0</v>
      </c>
      <c r="R47" s="65"/>
    </row>
    <row r="48" spans="1:18" ht="33" customHeight="1" x14ac:dyDescent="0.25">
      <c r="A48" s="49"/>
      <c r="B48" s="424">
        <v>33</v>
      </c>
      <c r="C48" s="55"/>
      <c r="D48" s="53" t="str">
        <f t="shared" si="1"/>
        <v/>
      </c>
      <c r="E48" s="56"/>
      <c r="F48" s="54"/>
      <c r="G48" s="273"/>
      <c r="H48" s="59"/>
      <c r="I48" s="60"/>
      <c r="J48" s="61"/>
      <c r="K48" s="274"/>
      <c r="L48" s="62"/>
      <c r="M48" s="63"/>
      <c r="N48" s="64"/>
      <c r="O48" s="63"/>
      <c r="P48" s="64"/>
      <c r="Q48" s="50">
        <f t="shared" si="2"/>
        <v>0</v>
      </c>
      <c r="R48" s="65"/>
    </row>
    <row r="49" spans="1:18" ht="33" customHeight="1" x14ac:dyDescent="0.25">
      <c r="A49" s="49"/>
      <c r="B49" s="424">
        <v>34</v>
      </c>
      <c r="C49" s="55"/>
      <c r="D49" s="53" t="str">
        <f t="shared" si="1"/>
        <v/>
      </c>
      <c r="E49" s="56"/>
      <c r="F49" s="54"/>
      <c r="G49" s="273"/>
      <c r="H49" s="59"/>
      <c r="I49" s="60"/>
      <c r="J49" s="61"/>
      <c r="K49" s="274"/>
      <c r="L49" s="62"/>
      <c r="M49" s="63"/>
      <c r="N49" s="64"/>
      <c r="O49" s="63"/>
      <c r="P49" s="64"/>
      <c r="Q49" s="50">
        <f t="shared" si="2"/>
        <v>0</v>
      </c>
      <c r="R49" s="65"/>
    </row>
    <row r="50" spans="1:18" ht="33" customHeight="1" x14ac:dyDescent="0.25">
      <c r="A50" s="49"/>
      <c r="B50" s="424">
        <v>35</v>
      </c>
      <c r="C50" s="55"/>
      <c r="D50" s="53" t="str">
        <f t="shared" si="1"/>
        <v/>
      </c>
      <c r="E50" s="56"/>
      <c r="F50" s="54"/>
      <c r="G50" s="273"/>
      <c r="H50" s="59"/>
      <c r="I50" s="60"/>
      <c r="J50" s="61"/>
      <c r="K50" s="274"/>
      <c r="L50" s="62"/>
      <c r="M50" s="63"/>
      <c r="N50" s="64"/>
      <c r="O50" s="63"/>
      <c r="P50" s="64"/>
      <c r="Q50" s="50">
        <f t="shared" si="2"/>
        <v>0</v>
      </c>
      <c r="R50" s="65"/>
    </row>
    <row r="51" spans="1:18" ht="33" customHeight="1" x14ac:dyDescent="0.25">
      <c r="A51" s="49"/>
      <c r="B51" s="424">
        <v>36</v>
      </c>
      <c r="C51" s="55"/>
      <c r="D51" s="53" t="str">
        <f t="shared" si="1"/>
        <v/>
      </c>
      <c r="E51" s="56"/>
      <c r="F51" s="54"/>
      <c r="G51" s="273"/>
      <c r="H51" s="59"/>
      <c r="I51" s="60"/>
      <c r="J51" s="61"/>
      <c r="K51" s="274"/>
      <c r="L51" s="62"/>
      <c r="M51" s="63"/>
      <c r="N51" s="64"/>
      <c r="O51" s="63"/>
      <c r="P51" s="64"/>
      <c r="Q51" s="50">
        <f t="shared" si="2"/>
        <v>0</v>
      </c>
      <c r="R51" s="65"/>
    </row>
    <row r="52" spans="1:18" ht="33" customHeight="1" x14ac:dyDescent="0.25">
      <c r="A52" s="49"/>
      <c r="B52" s="424">
        <v>37</v>
      </c>
      <c r="C52" s="55"/>
      <c r="D52" s="53" t="str">
        <f t="shared" si="1"/>
        <v/>
      </c>
      <c r="E52" s="56"/>
      <c r="F52" s="54"/>
      <c r="G52" s="273"/>
      <c r="H52" s="59"/>
      <c r="I52" s="60"/>
      <c r="J52" s="61"/>
      <c r="K52" s="274"/>
      <c r="L52" s="62"/>
      <c r="M52" s="63"/>
      <c r="N52" s="64"/>
      <c r="O52" s="63"/>
      <c r="P52" s="64"/>
      <c r="Q52" s="50">
        <f t="shared" si="2"/>
        <v>0</v>
      </c>
      <c r="R52" s="65"/>
    </row>
    <row r="53" spans="1:18" ht="33" customHeight="1" x14ac:dyDescent="0.25">
      <c r="A53" s="49"/>
      <c r="B53" s="424">
        <v>38</v>
      </c>
      <c r="C53" s="55"/>
      <c r="D53" s="53" t="str">
        <f t="shared" si="1"/>
        <v/>
      </c>
      <c r="E53" s="56"/>
      <c r="F53" s="54"/>
      <c r="G53" s="273"/>
      <c r="H53" s="59"/>
      <c r="I53" s="60"/>
      <c r="J53" s="61"/>
      <c r="K53" s="274"/>
      <c r="L53" s="62"/>
      <c r="M53" s="63"/>
      <c r="N53" s="64"/>
      <c r="O53" s="63"/>
      <c r="P53" s="64"/>
      <c r="Q53" s="50">
        <f t="shared" si="2"/>
        <v>0</v>
      </c>
      <c r="R53" s="65"/>
    </row>
    <row r="54" spans="1:18" ht="33" customHeight="1" x14ac:dyDescent="0.25">
      <c r="A54" s="49"/>
      <c r="B54" s="424">
        <v>39</v>
      </c>
      <c r="C54" s="55"/>
      <c r="D54" s="53" t="str">
        <f t="shared" si="1"/>
        <v/>
      </c>
      <c r="E54" s="56"/>
      <c r="F54" s="54"/>
      <c r="G54" s="273"/>
      <c r="H54" s="59"/>
      <c r="I54" s="60"/>
      <c r="J54" s="61"/>
      <c r="K54" s="274"/>
      <c r="L54" s="62"/>
      <c r="M54" s="63"/>
      <c r="N54" s="64"/>
      <c r="O54" s="63"/>
      <c r="P54" s="64"/>
      <c r="Q54" s="50">
        <f t="shared" si="2"/>
        <v>0</v>
      </c>
      <c r="R54" s="65"/>
    </row>
    <row r="55" spans="1:18" ht="33" customHeight="1" x14ac:dyDescent="0.25">
      <c r="A55" s="49"/>
      <c r="B55" s="424">
        <v>40</v>
      </c>
      <c r="C55" s="55"/>
      <c r="D55" s="53" t="str">
        <f t="shared" si="1"/>
        <v/>
      </c>
      <c r="E55" s="56"/>
      <c r="F55" s="54"/>
      <c r="G55" s="273"/>
      <c r="H55" s="59"/>
      <c r="I55" s="60"/>
      <c r="J55" s="61"/>
      <c r="K55" s="274"/>
      <c r="L55" s="62"/>
      <c r="M55" s="63"/>
      <c r="N55" s="64"/>
      <c r="O55" s="63"/>
      <c r="P55" s="64"/>
      <c r="Q55" s="50">
        <f t="shared" si="2"/>
        <v>0</v>
      </c>
      <c r="R55" s="65"/>
    </row>
    <row r="56" spans="1:18" ht="33" customHeight="1" x14ac:dyDescent="0.25">
      <c r="A56" s="49"/>
      <c r="B56" s="424">
        <v>41</v>
      </c>
      <c r="C56" s="55"/>
      <c r="D56" s="53" t="str">
        <f t="shared" si="1"/>
        <v/>
      </c>
      <c r="E56" s="56"/>
      <c r="F56" s="54"/>
      <c r="G56" s="273"/>
      <c r="H56" s="59"/>
      <c r="I56" s="60"/>
      <c r="J56" s="61"/>
      <c r="K56" s="274"/>
      <c r="L56" s="62"/>
      <c r="M56" s="63"/>
      <c r="N56" s="64"/>
      <c r="O56" s="63"/>
      <c r="P56" s="64"/>
      <c r="Q56" s="50">
        <f t="shared" si="2"/>
        <v>0</v>
      </c>
      <c r="R56" s="65"/>
    </row>
    <row r="57" spans="1:18" ht="33" customHeight="1" x14ac:dyDescent="0.25">
      <c r="A57" s="49"/>
      <c r="B57" s="424">
        <v>42</v>
      </c>
      <c r="C57" s="55"/>
      <c r="D57" s="53" t="str">
        <f t="shared" si="1"/>
        <v/>
      </c>
      <c r="E57" s="56"/>
      <c r="F57" s="54"/>
      <c r="G57" s="273"/>
      <c r="H57" s="59"/>
      <c r="I57" s="60"/>
      <c r="J57" s="61"/>
      <c r="K57" s="274"/>
      <c r="L57" s="62"/>
      <c r="M57" s="63"/>
      <c r="N57" s="64"/>
      <c r="O57" s="63"/>
      <c r="P57" s="64"/>
      <c r="Q57" s="50">
        <f t="shared" si="2"/>
        <v>0</v>
      </c>
      <c r="R57" s="65"/>
    </row>
    <row r="58" spans="1:18" ht="33" customHeight="1" x14ac:dyDescent="0.25">
      <c r="A58" s="49"/>
      <c r="B58" s="424">
        <v>43</v>
      </c>
      <c r="C58" s="55"/>
      <c r="D58" s="53" t="str">
        <f t="shared" si="1"/>
        <v/>
      </c>
      <c r="E58" s="56"/>
      <c r="F58" s="54"/>
      <c r="G58" s="273"/>
      <c r="H58" s="59"/>
      <c r="I58" s="60"/>
      <c r="J58" s="61"/>
      <c r="K58" s="274"/>
      <c r="L58" s="62"/>
      <c r="M58" s="63"/>
      <c r="N58" s="64"/>
      <c r="O58" s="63"/>
      <c r="P58" s="64"/>
      <c r="Q58" s="50">
        <f t="shared" si="2"/>
        <v>0</v>
      </c>
      <c r="R58" s="65"/>
    </row>
    <row r="59" spans="1:18" ht="33" customHeight="1" x14ac:dyDescent="0.25">
      <c r="A59" s="49"/>
      <c r="B59" s="424">
        <v>44</v>
      </c>
      <c r="C59" s="55"/>
      <c r="D59" s="53" t="str">
        <f t="shared" si="1"/>
        <v/>
      </c>
      <c r="E59" s="56"/>
      <c r="F59" s="54"/>
      <c r="G59" s="273"/>
      <c r="H59" s="59"/>
      <c r="I59" s="60"/>
      <c r="J59" s="61"/>
      <c r="K59" s="274"/>
      <c r="L59" s="62"/>
      <c r="M59" s="63"/>
      <c r="N59" s="64"/>
      <c r="O59" s="63"/>
      <c r="P59" s="64"/>
      <c r="Q59" s="50">
        <f t="shared" si="2"/>
        <v>0</v>
      </c>
      <c r="R59" s="65"/>
    </row>
    <row r="60" spans="1:18" ht="33" customHeight="1" x14ac:dyDescent="0.25">
      <c r="A60" s="49"/>
      <c r="B60" s="424">
        <v>45</v>
      </c>
      <c r="C60" s="55"/>
      <c r="D60" s="53" t="str">
        <f t="shared" si="1"/>
        <v/>
      </c>
      <c r="E60" s="56"/>
      <c r="F60" s="54"/>
      <c r="G60" s="273"/>
      <c r="H60" s="59"/>
      <c r="I60" s="60"/>
      <c r="J60" s="61"/>
      <c r="K60" s="274"/>
      <c r="L60" s="62"/>
      <c r="M60" s="63"/>
      <c r="N60" s="64"/>
      <c r="O60" s="63"/>
      <c r="P60" s="64"/>
      <c r="Q60" s="50">
        <f t="shared" si="2"/>
        <v>0</v>
      </c>
      <c r="R60" s="65"/>
    </row>
    <row r="61" spans="1:18" ht="33" customHeight="1" x14ac:dyDescent="0.25">
      <c r="A61" s="49"/>
      <c r="B61" s="424">
        <v>46</v>
      </c>
      <c r="C61" s="55"/>
      <c r="D61" s="53" t="str">
        <f t="shared" si="1"/>
        <v/>
      </c>
      <c r="E61" s="56"/>
      <c r="F61" s="54"/>
      <c r="G61" s="273"/>
      <c r="H61" s="59"/>
      <c r="I61" s="60"/>
      <c r="J61" s="61"/>
      <c r="K61" s="274"/>
      <c r="L61" s="62"/>
      <c r="M61" s="63"/>
      <c r="N61" s="64"/>
      <c r="O61" s="63"/>
      <c r="P61" s="64"/>
      <c r="Q61" s="50">
        <f t="shared" si="2"/>
        <v>0</v>
      </c>
      <c r="R61" s="65"/>
    </row>
    <row r="62" spans="1:18" ht="33" customHeight="1" x14ac:dyDescent="0.25">
      <c r="A62" s="49"/>
      <c r="B62" s="424">
        <v>47</v>
      </c>
      <c r="C62" s="55"/>
      <c r="D62" s="53" t="str">
        <f t="shared" si="1"/>
        <v/>
      </c>
      <c r="E62" s="56"/>
      <c r="F62" s="54"/>
      <c r="G62" s="273"/>
      <c r="H62" s="59"/>
      <c r="I62" s="60"/>
      <c r="J62" s="61"/>
      <c r="K62" s="274"/>
      <c r="L62" s="62"/>
      <c r="M62" s="63"/>
      <c r="N62" s="64"/>
      <c r="O62" s="63"/>
      <c r="P62" s="64"/>
      <c r="Q62" s="50">
        <f t="shared" si="2"/>
        <v>0</v>
      </c>
      <c r="R62" s="65"/>
    </row>
    <row r="63" spans="1:18" ht="33" customHeight="1" x14ac:dyDescent="0.25">
      <c r="A63" s="49"/>
      <c r="B63" s="424">
        <v>48</v>
      </c>
      <c r="C63" s="55"/>
      <c r="D63" s="53" t="str">
        <f t="shared" si="1"/>
        <v/>
      </c>
      <c r="E63" s="56"/>
      <c r="F63" s="54"/>
      <c r="G63" s="273"/>
      <c r="H63" s="59"/>
      <c r="I63" s="60"/>
      <c r="J63" s="61"/>
      <c r="K63" s="274"/>
      <c r="L63" s="62"/>
      <c r="M63" s="63"/>
      <c r="N63" s="64"/>
      <c r="O63" s="63"/>
      <c r="P63" s="64"/>
      <c r="Q63" s="50">
        <f t="shared" si="2"/>
        <v>0</v>
      </c>
      <c r="R63" s="65"/>
    </row>
    <row r="64" spans="1:18" ht="33" customHeight="1" x14ac:dyDescent="0.25">
      <c r="A64" s="49"/>
      <c r="B64" s="424">
        <v>49</v>
      </c>
      <c r="C64" s="55"/>
      <c r="D64" s="53" t="str">
        <f t="shared" si="1"/>
        <v/>
      </c>
      <c r="E64" s="56"/>
      <c r="F64" s="54"/>
      <c r="G64" s="273"/>
      <c r="H64" s="59"/>
      <c r="I64" s="60"/>
      <c r="J64" s="61"/>
      <c r="K64" s="274"/>
      <c r="L64" s="62"/>
      <c r="M64" s="63"/>
      <c r="N64" s="64"/>
      <c r="O64" s="63"/>
      <c r="P64" s="64"/>
      <c r="Q64" s="50">
        <f t="shared" si="2"/>
        <v>0</v>
      </c>
      <c r="R64" s="65"/>
    </row>
    <row r="65" spans="1:18" ht="33" customHeight="1" x14ac:dyDescent="0.25">
      <c r="A65" s="49"/>
      <c r="B65" s="424">
        <v>50</v>
      </c>
      <c r="C65" s="55"/>
      <c r="D65" s="53" t="str">
        <f t="shared" si="1"/>
        <v/>
      </c>
      <c r="E65" s="56"/>
      <c r="F65" s="54"/>
      <c r="G65" s="273"/>
      <c r="H65" s="59"/>
      <c r="I65" s="60"/>
      <c r="J65" s="61"/>
      <c r="K65" s="274"/>
      <c r="L65" s="62"/>
      <c r="M65" s="63"/>
      <c r="N65" s="64"/>
      <c r="O65" s="63"/>
      <c r="P65" s="64"/>
      <c r="Q65" s="50">
        <f t="shared" si="2"/>
        <v>0</v>
      </c>
      <c r="R65" s="65"/>
    </row>
    <row r="66" spans="1:18" ht="33" customHeight="1" x14ac:dyDescent="0.25">
      <c r="A66" s="49"/>
      <c r="B66" s="424">
        <v>51</v>
      </c>
      <c r="C66" s="55"/>
      <c r="D66" s="53" t="str">
        <f t="shared" si="1"/>
        <v/>
      </c>
      <c r="E66" s="56"/>
      <c r="F66" s="54"/>
      <c r="G66" s="273"/>
      <c r="H66" s="59"/>
      <c r="I66" s="60"/>
      <c r="J66" s="61"/>
      <c r="K66" s="274"/>
      <c r="L66" s="62"/>
      <c r="M66" s="63"/>
      <c r="N66" s="64"/>
      <c r="O66" s="63"/>
      <c r="P66" s="64"/>
      <c r="Q66" s="50">
        <f t="shared" si="2"/>
        <v>0</v>
      </c>
      <c r="R66" s="65"/>
    </row>
    <row r="67" spans="1:18" ht="33" customHeight="1" x14ac:dyDescent="0.25">
      <c r="A67" s="49"/>
      <c r="B67" s="424">
        <v>52</v>
      </c>
      <c r="C67" s="55"/>
      <c r="D67" s="53" t="str">
        <f t="shared" si="1"/>
        <v/>
      </c>
      <c r="E67" s="56"/>
      <c r="F67" s="54"/>
      <c r="G67" s="273"/>
      <c r="H67" s="59"/>
      <c r="I67" s="60"/>
      <c r="J67" s="61"/>
      <c r="K67" s="274"/>
      <c r="L67" s="62"/>
      <c r="M67" s="63"/>
      <c r="N67" s="64"/>
      <c r="O67" s="63"/>
      <c r="P67" s="64"/>
      <c r="Q67" s="50">
        <f t="shared" si="2"/>
        <v>0</v>
      </c>
      <c r="R67" s="65"/>
    </row>
    <row r="68" spans="1:18" ht="33" customHeight="1" x14ac:dyDescent="0.25">
      <c r="A68" s="49"/>
      <c r="B68" s="424">
        <v>53</v>
      </c>
      <c r="C68" s="55"/>
      <c r="D68" s="53" t="str">
        <f t="shared" si="1"/>
        <v/>
      </c>
      <c r="E68" s="56"/>
      <c r="F68" s="54"/>
      <c r="G68" s="273"/>
      <c r="H68" s="59"/>
      <c r="I68" s="60"/>
      <c r="J68" s="61"/>
      <c r="K68" s="274"/>
      <c r="L68" s="62"/>
      <c r="M68" s="63"/>
      <c r="N68" s="64"/>
      <c r="O68" s="63"/>
      <c r="P68" s="64"/>
      <c r="Q68" s="50">
        <f t="shared" si="2"/>
        <v>0</v>
      </c>
      <c r="R68" s="65"/>
    </row>
    <row r="69" spans="1:18" ht="33" customHeight="1" x14ac:dyDescent="0.25">
      <c r="A69" s="49"/>
      <c r="B69" s="424">
        <v>54</v>
      </c>
      <c r="C69" s="55"/>
      <c r="D69" s="53" t="str">
        <f t="shared" si="1"/>
        <v/>
      </c>
      <c r="E69" s="56"/>
      <c r="F69" s="54"/>
      <c r="G69" s="273"/>
      <c r="H69" s="59"/>
      <c r="I69" s="60"/>
      <c r="J69" s="61"/>
      <c r="K69" s="274"/>
      <c r="L69" s="62"/>
      <c r="M69" s="63"/>
      <c r="N69" s="64"/>
      <c r="O69" s="63"/>
      <c r="P69" s="64"/>
      <c r="Q69" s="50">
        <f t="shared" si="2"/>
        <v>0</v>
      </c>
      <c r="R69" s="65"/>
    </row>
    <row r="70" spans="1:18" ht="33" customHeight="1" x14ac:dyDescent="0.25">
      <c r="A70" s="49"/>
      <c r="B70" s="424">
        <v>55</v>
      </c>
      <c r="C70" s="55"/>
      <c r="D70" s="53" t="str">
        <f t="shared" si="1"/>
        <v/>
      </c>
      <c r="E70" s="56"/>
      <c r="F70" s="54"/>
      <c r="G70" s="273"/>
      <c r="H70" s="59"/>
      <c r="I70" s="60"/>
      <c r="J70" s="61"/>
      <c r="K70" s="274"/>
      <c r="L70" s="62"/>
      <c r="M70" s="63"/>
      <c r="N70" s="64"/>
      <c r="O70" s="63"/>
      <c r="P70" s="64"/>
      <c r="Q70" s="50">
        <f t="shared" si="2"/>
        <v>0</v>
      </c>
      <c r="R70" s="65"/>
    </row>
    <row r="71" spans="1:18" ht="33" customHeight="1" x14ac:dyDescent="0.25">
      <c r="A71" s="49"/>
      <c r="B71" s="424">
        <v>56</v>
      </c>
      <c r="C71" s="55"/>
      <c r="D71" s="53" t="str">
        <f t="shared" si="1"/>
        <v/>
      </c>
      <c r="E71" s="56"/>
      <c r="F71" s="54"/>
      <c r="G71" s="273"/>
      <c r="H71" s="59"/>
      <c r="I71" s="60"/>
      <c r="J71" s="61"/>
      <c r="K71" s="274"/>
      <c r="L71" s="62"/>
      <c r="M71" s="63"/>
      <c r="N71" s="64"/>
      <c r="O71" s="63"/>
      <c r="P71" s="64"/>
      <c r="Q71" s="50">
        <f t="shared" si="2"/>
        <v>0</v>
      </c>
      <c r="R71" s="65"/>
    </row>
    <row r="72" spans="1:18" ht="33" customHeight="1" x14ac:dyDescent="0.25">
      <c r="A72" s="49"/>
      <c r="B72" s="424">
        <v>57</v>
      </c>
      <c r="C72" s="55"/>
      <c r="D72" s="53" t="str">
        <f t="shared" si="1"/>
        <v/>
      </c>
      <c r="E72" s="56"/>
      <c r="F72" s="54"/>
      <c r="G72" s="273"/>
      <c r="H72" s="59"/>
      <c r="I72" s="60"/>
      <c r="J72" s="61"/>
      <c r="K72" s="274"/>
      <c r="L72" s="62"/>
      <c r="M72" s="63"/>
      <c r="N72" s="64"/>
      <c r="O72" s="63"/>
      <c r="P72" s="64"/>
      <c r="Q72" s="50">
        <f t="shared" si="2"/>
        <v>0</v>
      </c>
      <c r="R72" s="65"/>
    </row>
    <row r="73" spans="1:18" ht="33" customHeight="1" x14ac:dyDescent="0.25">
      <c r="A73" s="49"/>
      <c r="B73" s="424">
        <v>58</v>
      </c>
      <c r="C73" s="55"/>
      <c r="D73" s="53" t="str">
        <f t="shared" si="1"/>
        <v/>
      </c>
      <c r="E73" s="56"/>
      <c r="F73" s="54"/>
      <c r="G73" s="273"/>
      <c r="H73" s="59"/>
      <c r="I73" s="60"/>
      <c r="J73" s="61"/>
      <c r="K73" s="274"/>
      <c r="L73" s="62"/>
      <c r="M73" s="63"/>
      <c r="N73" s="64"/>
      <c r="O73" s="63"/>
      <c r="P73" s="64"/>
      <c r="Q73" s="50">
        <f t="shared" si="2"/>
        <v>0</v>
      </c>
      <c r="R73" s="65"/>
    </row>
    <row r="74" spans="1:18" ht="33" customHeight="1" x14ac:dyDescent="0.25">
      <c r="A74" s="49"/>
      <c r="B74" s="424">
        <v>59</v>
      </c>
      <c r="C74" s="55"/>
      <c r="D74" s="53" t="str">
        <f t="shared" si="1"/>
        <v/>
      </c>
      <c r="E74" s="56"/>
      <c r="F74" s="54"/>
      <c r="G74" s="273"/>
      <c r="H74" s="59"/>
      <c r="I74" s="60"/>
      <c r="J74" s="61"/>
      <c r="K74" s="274"/>
      <c r="L74" s="62"/>
      <c r="M74" s="63"/>
      <c r="N74" s="64"/>
      <c r="O74" s="63"/>
      <c r="P74" s="64"/>
      <c r="Q74" s="50">
        <f t="shared" si="2"/>
        <v>0</v>
      </c>
      <c r="R74" s="65"/>
    </row>
    <row r="75" spans="1:18" ht="33" customHeight="1" x14ac:dyDescent="0.25">
      <c r="A75" s="49"/>
      <c r="B75" s="424">
        <v>60</v>
      </c>
      <c r="C75" s="55"/>
      <c r="D75" s="53" t="str">
        <f t="shared" si="1"/>
        <v/>
      </c>
      <c r="E75" s="56"/>
      <c r="F75" s="54"/>
      <c r="G75" s="273"/>
      <c r="H75" s="59"/>
      <c r="I75" s="60"/>
      <c r="J75" s="61"/>
      <c r="K75" s="274"/>
      <c r="L75" s="62"/>
      <c r="M75" s="63"/>
      <c r="N75" s="64"/>
      <c r="O75" s="63"/>
      <c r="P75" s="64"/>
      <c r="Q75" s="50">
        <f t="shared" si="2"/>
        <v>0</v>
      </c>
      <c r="R75" s="65"/>
    </row>
    <row r="76" spans="1:18" ht="33" customHeight="1" x14ac:dyDescent="0.25">
      <c r="A76" s="49"/>
      <c r="B76" s="424">
        <v>61</v>
      </c>
      <c r="C76" s="55"/>
      <c r="D76" s="53" t="str">
        <f t="shared" si="1"/>
        <v/>
      </c>
      <c r="E76" s="56"/>
      <c r="F76" s="54"/>
      <c r="G76" s="273"/>
      <c r="H76" s="59"/>
      <c r="I76" s="60"/>
      <c r="J76" s="61"/>
      <c r="K76" s="274"/>
      <c r="L76" s="62"/>
      <c r="M76" s="63"/>
      <c r="N76" s="64"/>
      <c r="O76" s="63"/>
      <c r="P76" s="64"/>
      <c r="Q76" s="50">
        <f t="shared" si="2"/>
        <v>0</v>
      </c>
      <c r="R76" s="65"/>
    </row>
    <row r="77" spans="1:18" ht="33" customHeight="1" x14ac:dyDescent="0.25">
      <c r="A77" s="49"/>
      <c r="B77" s="424">
        <v>62</v>
      </c>
      <c r="C77" s="55"/>
      <c r="D77" s="53" t="str">
        <f t="shared" si="1"/>
        <v/>
      </c>
      <c r="E77" s="56"/>
      <c r="F77" s="54"/>
      <c r="G77" s="273"/>
      <c r="H77" s="59"/>
      <c r="I77" s="60"/>
      <c r="J77" s="61"/>
      <c r="K77" s="274"/>
      <c r="L77" s="62"/>
      <c r="M77" s="63"/>
      <c r="N77" s="64"/>
      <c r="O77" s="63"/>
      <c r="P77" s="64"/>
      <c r="Q77" s="50">
        <f t="shared" si="2"/>
        <v>0</v>
      </c>
      <c r="R77" s="65"/>
    </row>
    <row r="78" spans="1:18" ht="33" customHeight="1" x14ac:dyDescent="0.25">
      <c r="A78" s="49"/>
      <c r="B78" s="424">
        <v>63</v>
      </c>
      <c r="C78" s="55"/>
      <c r="D78" s="53" t="str">
        <f t="shared" si="1"/>
        <v/>
      </c>
      <c r="E78" s="56"/>
      <c r="F78" s="54"/>
      <c r="G78" s="273"/>
      <c r="H78" s="59"/>
      <c r="I78" s="60"/>
      <c r="J78" s="61"/>
      <c r="K78" s="274"/>
      <c r="L78" s="62"/>
      <c r="M78" s="63"/>
      <c r="N78" s="64"/>
      <c r="O78" s="63"/>
      <c r="P78" s="64"/>
      <c r="Q78" s="50">
        <f t="shared" si="2"/>
        <v>0</v>
      </c>
      <c r="R78" s="65"/>
    </row>
    <row r="79" spans="1:18" ht="33" customHeight="1" x14ac:dyDescent="0.25">
      <c r="A79" s="49"/>
      <c r="B79" s="424">
        <v>64</v>
      </c>
      <c r="C79" s="55"/>
      <c r="D79" s="53" t="str">
        <f t="shared" si="1"/>
        <v/>
      </c>
      <c r="E79" s="56"/>
      <c r="F79" s="54"/>
      <c r="G79" s="273"/>
      <c r="H79" s="59"/>
      <c r="I79" s="60"/>
      <c r="J79" s="61"/>
      <c r="K79" s="274"/>
      <c r="L79" s="62"/>
      <c r="M79" s="63"/>
      <c r="N79" s="64"/>
      <c r="O79" s="63"/>
      <c r="P79" s="64"/>
      <c r="Q79" s="50">
        <f t="shared" si="2"/>
        <v>0</v>
      </c>
      <c r="R79" s="65"/>
    </row>
    <row r="80" spans="1:18" ht="33" customHeight="1" x14ac:dyDescent="0.25">
      <c r="A80" s="49"/>
      <c r="B80" s="424">
        <v>65</v>
      </c>
      <c r="C80" s="55"/>
      <c r="D80" s="53" t="str">
        <f t="shared" si="1"/>
        <v/>
      </c>
      <c r="E80" s="56"/>
      <c r="F80" s="54"/>
      <c r="G80" s="273"/>
      <c r="H80" s="59"/>
      <c r="I80" s="60"/>
      <c r="J80" s="61"/>
      <c r="K80" s="274"/>
      <c r="L80" s="62"/>
      <c r="M80" s="63"/>
      <c r="N80" s="64"/>
      <c r="O80" s="63"/>
      <c r="P80" s="64"/>
      <c r="Q80" s="50">
        <f t="shared" si="2"/>
        <v>0</v>
      </c>
      <c r="R80" s="65"/>
    </row>
    <row r="81" spans="1:18" ht="33" customHeight="1" x14ac:dyDescent="0.25">
      <c r="A81" s="49"/>
      <c r="B81" s="424">
        <v>66</v>
      </c>
      <c r="C81" s="55"/>
      <c r="D81" s="53" t="str">
        <f t="shared" si="1"/>
        <v/>
      </c>
      <c r="E81" s="56"/>
      <c r="F81" s="54"/>
      <c r="G81" s="273"/>
      <c r="H81" s="59"/>
      <c r="I81" s="60"/>
      <c r="J81" s="61"/>
      <c r="K81" s="274"/>
      <c r="L81" s="62"/>
      <c r="M81" s="63"/>
      <c r="N81" s="64"/>
      <c r="O81" s="63"/>
      <c r="P81" s="64"/>
      <c r="Q81" s="50">
        <f t="shared" ref="Q81:Q144" si="3">G81+Q80-(SUM(I81:P81))</f>
        <v>0</v>
      </c>
      <c r="R81" s="65"/>
    </row>
    <row r="82" spans="1:18" ht="33" customHeight="1" x14ac:dyDescent="0.25">
      <c r="A82" s="49"/>
      <c r="B82" s="424">
        <v>67</v>
      </c>
      <c r="C82" s="55"/>
      <c r="D82" s="53" t="str">
        <f t="shared" ref="D82:D145" si="4">IF($C82="","",TEXT($C82,"aaa"))</f>
        <v/>
      </c>
      <c r="E82" s="56"/>
      <c r="F82" s="54"/>
      <c r="G82" s="273"/>
      <c r="H82" s="59"/>
      <c r="I82" s="60"/>
      <c r="J82" s="61"/>
      <c r="K82" s="274"/>
      <c r="L82" s="62"/>
      <c r="M82" s="63"/>
      <c r="N82" s="64"/>
      <c r="O82" s="63"/>
      <c r="P82" s="64"/>
      <c r="Q82" s="50">
        <f t="shared" si="3"/>
        <v>0</v>
      </c>
      <c r="R82" s="65"/>
    </row>
    <row r="83" spans="1:18" ht="33" customHeight="1" x14ac:dyDescent="0.25">
      <c r="A83" s="49"/>
      <c r="B83" s="424">
        <v>68</v>
      </c>
      <c r="C83" s="55"/>
      <c r="D83" s="53" t="str">
        <f t="shared" si="4"/>
        <v/>
      </c>
      <c r="E83" s="56"/>
      <c r="F83" s="54"/>
      <c r="G83" s="273"/>
      <c r="H83" s="59"/>
      <c r="I83" s="60"/>
      <c r="J83" s="61"/>
      <c r="K83" s="274"/>
      <c r="L83" s="62"/>
      <c r="M83" s="63"/>
      <c r="N83" s="64"/>
      <c r="O83" s="63"/>
      <c r="P83" s="64"/>
      <c r="Q83" s="50">
        <f t="shared" si="3"/>
        <v>0</v>
      </c>
      <c r="R83" s="65"/>
    </row>
    <row r="84" spans="1:18" ht="33" customHeight="1" x14ac:dyDescent="0.25">
      <c r="A84" s="49"/>
      <c r="B84" s="424">
        <v>69</v>
      </c>
      <c r="C84" s="55"/>
      <c r="D84" s="53" t="str">
        <f t="shared" si="4"/>
        <v/>
      </c>
      <c r="E84" s="56"/>
      <c r="F84" s="54"/>
      <c r="G84" s="273"/>
      <c r="H84" s="59"/>
      <c r="I84" s="60"/>
      <c r="J84" s="61"/>
      <c r="K84" s="274"/>
      <c r="L84" s="62"/>
      <c r="M84" s="63"/>
      <c r="N84" s="64"/>
      <c r="O84" s="63"/>
      <c r="P84" s="64"/>
      <c r="Q84" s="50">
        <f t="shared" si="3"/>
        <v>0</v>
      </c>
      <c r="R84" s="65"/>
    </row>
    <row r="85" spans="1:18" ht="33" customHeight="1" x14ac:dyDescent="0.25">
      <c r="A85" s="49"/>
      <c r="B85" s="424">
        <v>70</v>
      </c>
      <c r="C85" s="55"/>
      <c r="D85" s="53" t="str">
        <f t="shared" si="4"/>
        <v/>
      </c>
      <c r="E85" s="56"/>
      <c r="F85" s="54"/>
      <c r="G85" s="273"/>
      <c r="H85" s="59"/>
      <c r="I85" s="60"/>
      <c r="J85" s="61"/>
      <c r="K85" s="274"/>
      <c r="L85" s="62"/>
      <c r="M85" s="63"/>
      <c r="N85" s="64"/>
      <c r="O85" s="63"/>
      <c r="P85" s="64"/>
      <c r="Q85" s="50">
        <f t="shared" si="3"/>
        <v>0</v>
      </c>
      <c r="R85" s="65"/>
    </row>
    <row r="86" spans="1:18" ht="33" customHeight="1" x14ac:dyDescent="0.25">
      <c r="A86" s="49"/>
      <c r="B86" s="424">
        <v>71</v>
      </c>
      <c r="C86" s="55"/>
      <c r="D86" s="53" t="str">
        <f t="shared" si="4"/>
        <v/>
      </c>
      <c r="E86" s="56"/>
      <c r="F86" s="54"/>
      <c r="G86" s="273"/>
      <c r="H86" s="59"/>
      <c r="I86" s="60"/>
      <c r="J86" s="61"/>
      <c r="K86" s="274"/>
      <c r="L86" s="62"/>
      <c r="M86" s="63"/>
      <c r="N86" s="64"/>
      <c r="O86" s="63"/>
      <c r="P86" s="64"/>
      <c r="Q86" s="50">
        <f t="shared" si="3"/>
        <v>0</v>
      </c>
      <c r="R86" s="65"/>
    </row>
    <row r="87" spans="1:18" ht="33" customHeight="1" x14ac:dyDescent="0.25">
      <c r="A87" s="49"/>
      <c r="B87" s="424">
        <v>72</v>
      </c>
      <c r="C87" s="55"/>
      <c r="D87" s="53" t="str">
        <f t="shared" si="4"/>
        <v/>
      </c>
      <c r="E87" s="56"/>
      <c r="F87" s="54"/>
      <c r="G87" s="273"/>
      <c r="H87" s="59"/>
      <c r="I87" s="60"/>
      <c r="J87" s="61"/>
      <c r="K87" s="274"/>
      <c r="L87" s="62"/>
      <c r="M87" s="63"/>
      <c r="N87" s="64"/>
      <c r="O87" s="63"/>
      <c r="P87" s="64"/>
      <c r="Q87" s="50">
        <f t="shared" si="3"/>
        <v>0</v>
      </c>
      <c r="R87" s="65"/>
    </row>
    <row r="88" spans="1:18" ht="33" customHeight="1" x14ac:dyDescent="0.25">
      <c r="A88" s="49"/>
      <c r="B88" s="424">
        <v>73</v>
      </c>
      <c r="C88" s="55"/>
      <c r="D88" s="53" t="str">
        <f t="shared" si="4"/>
        <v/>
      </c>
      <c r="E88" s="56"/>
      <c r="F88" s="54"/>
      <c r="G88" s="273"/>
      <c r="H88" s="59"/>
      <c r="I88" s="60"/>
      <c r="J88" s="61"/>
      <c r="K88" s="274"/>
      <c r="L88" s="62"/>
      <c r="M88" s="63"/>
      <c r="N88" s="64"/>
      <c r="O88" s="63"/>
      <c r="P88" s="64"/>
      <c r="Q88" s="50">
        <f t="shared" si="3"/>
        <v>0</v>
      </c>
      <c r="R88" s="65"/>
    </row>
    <row r="89" spans="1:18" ht="33" customHeight="1" x14ac:dyDescent="0.25">
      <c r="A89" s="49"/>
      <c r="B89" s="424">
        <v>74</v>
      </c>
      <c r="C89" s="55"/>
      <c r="D89" s="53" t="str">
        <f t="shared" si="4"/>
        <v/>
      </c>
      <c r="E89" s="56"/>
      <c r="F89" s="54"/>
      <c r="G89" s="273"/>
      <c r="H89" s="59"/>
      <c r="I89" s="60"/>
      <c r="J89" s="61"/>
      <c r="K89" s="274"/>
      <c r="L89" s="62"/>
      <c r="M89" s="63"/>
      <c r="N89" s="64"/>
      <c r="O89" s="63"/>
      <c r="P89" s="64"/>
      <c r="Q89" s="50">
        <f t="shared" si="3"/>
        <v>0</v>
      </c>
      <c r="R89" s="65"/>
    </row>
    <row r="90" spans="1:18" ht="33" customHeight="1" x14ac:dyDescent="0.25">
      <c r="A90" s="49"/>
      <c r="B90" s="424">
        <v>75</v>
      </c>
      <c r="C90" s="55"/>
      <c r="D90" s="53" t="str">
        <f t="shared" si="4"/>
        <v/>
      </c>
      <c r="E90" s="56"/>
      <c r="F90" s="54"/>
      <c r="G90" s="273"/>
      <c r="H90" s="59"/>
      <c r="I90" s="60"/>
      <c r="J90" s="61"/>
      <c r="K90" s="274"/>
      <c r="L90" s="62"/>
      <c r="M90" s="63"/>
      <c r="N90" s="64"/>
      <c r="O90" s="63"/>
      <c r="P90" s="64"/>
      <c r="Q90" s="50">
        <f t="shared" si="3"/>
        <v>0</v>
      </c>
      <c r="R90" s="65"/>
    </row>
    <row r="91" spans="1:18" ht="33" customHeight="1" x14ac:dyDescent="0.25">
      <c r="A91" s="49"/>
      <c r="B91" s="424">
        <v>76</v>
      </c>
      <c r="C91" s="55"/>
      <c r="D91" s="53" t="str">
        <f t="shared" si="4"/>
        <v/>
      </c>
      <c r="E91" s="56"/>
      <c r="F91" s="54"/>
      <c r="G91" s="273"/>
      <c r="H91" s="59"/>
      <c r="I91" s="60"/>
      <c r="J91" s="61"/>
      <c r="K91" s="274"/>
      <c r="L91" s="62"/>
      <c r="M91" s="63"/>
      <c r="N91" s="64"/>
      <c r="O91" s="63"/>
      <c r="P91" s="64"/>
      <c r="Q91" s="50">
        <f t="shared" si="3"/>
        <v>0</v>
      </c>
      <c r="R91" s="65"/>
    </row>
    <row r="92" spans="1:18" ht="33" customHeight="1" x14ac:dyDescent="0.25">
      <c r="A92" s="49"/>
      <c r="B92" s="424">
        <v>77</v>
      </c>
      <c r="C92" s="55"/>
      <c r="D92" s="53" t="str">
        <f t="shared" si="4"/>
        <v/>
      </c>
      <c r="E92" s="56"/>
      <c r="F92" s="54"/>
      <c r="G92" s="273"/>
      <c r="H92" s="59"/>
      <c r="I92" s="60"/>
      <c r="J92" s="61"/>
      <c r="K92" s="274"/>
      <c r="L92" s="62"/>
      <c r="M92" s="63"/>
      <c r="N92" s="64"/>
      <c r="O92" s="63"/>
      <c r="P92" s="64"/>
      <c r="Q92" s="50">
        <f t="shared" si="3"/>
        <v>0</v>
      </c>
      <c r="R92" s="65"/>
    </row>
    <row r="93" spans="1:18" ht="33" customHeight="1" x14ac:dyDescent="0.25">
      <c r="A93" s="49"/>
      <c r="B93" s="424">
        <v>78</v>
      </c>
      <c r="C93" s="55"/>
      <c r="D93" s="53" t="str">
        <f t="shared" si="4"/>
        <v/>
      </c>
      <c r="E93" s="56"/>
      <c r="F93" s="54"/>
      <c r="G93" s="273"/>
      <c r="H93" s="59"/>
      <c r="I93" s="60"/>
      <c r="J93" s="61"/>
      <c r="K93" s="274"/>
      <c r="L93" s="62"/>
      <c r="M93" s="63"/>
      <c r="N93" s="64"/>
      <c r="O93" s="63"/>
      <c r="P93" s="64"/>
      <c r="Q93" s="50">
        <f t="shared" si="3"/>
        <v>0</v>
      </c>
      <c r="R93" s="65"/>
    </row>
    <row r="94" spans="1:18" ht="33" customHeight="1" x14ac:dyDescent="0.25">
      <c r="A94" s="49"/>
      <c r="B94" s="424">
        <v>79</v>
      </c>
      <c r="C94" s="55"/>
      <c r="D94" s="53" t="str">
        <f t="shared" si="4"/>
        <v/>
      </c>
      <c r="E94" s="56"/>
      <c r="F94" s="54"/>
      <c r="G94" s="273"/>
      <c r="H94" s="59"/>
      <c r="I94" s="60"/>
      <c r="J94" s="61"/>
      <c r="K94" s="274"/>
      <c r="L94" s="62"/>
      <c r="M94" s="63"/>
      <c r="N94" s="64"/>
      <c r="O94" s="63"/>
      <c r="P94" s="64"/>
      <c r="Q94" s="50">
        <f t="shared" si="3"/>
        <v>0</v>
      </c>
      <c r="R94" s="65"/>
    </row>
    <row r="95" spans="1:18" ht="33" customHeight="1" x14ac:dyDescent="0.25">
      <c r="A95" s="49"/>
      <c r="B95" s="424">
        <v>80</v>
      </c>
      <c r="C95" s="55"/>
      <c r="D95" s="53" t="str">
        <f t="shared" si="4"/>
        <v/>
      </c>
      <c r="E95" s="56"/>
      <c r="F95" s="54"/>
      <c r="G95" s="273"/>
      <c r="H95" s="59"/>
      <c r="I95" s="60"/>
      <c r="J95" s="61"/>
      <c r="K95" s="274"/>
      <c r="L95" s="62"/>
      <c r="M95" s="63"/>
      <c r="N95" s="64"/>
      <c r="O95" s="63"/>
      <c r="P95" s="64"/>
      <c r="Q95" s="50">
        <f t="shared" si="3"/>
        <v>0</v>
      </c>
      <c r="R95" s="65"/>
    </row>
    <row r="96" spans="1:18" ht="33" customHeight="1" x14ac:dyDescent="0.25">
      <c r="A96" s="49"/>
      <c r="B96" s="424">
        <v>81</v>
      </c>
      <c r="C96" s="55"/>
      <c r="D96" s="53" t="str">
        <f t="shared" si="4"/>
        <v/>
      </c>
      <c r="E96" s="56"/>
      <c r="F96" s="54"/>
      <c r="G96" s="273"/>
      <c r="H96" s="59"/>
      <c r="I96" s="60"/>
      <c r="J96" s="61"/>
      <c r="K96" s="274"/>
      <c r="L96" s="62"/>
      <c r="M96" s="63"/>
      <c r="N96" s="64"/>
      <c r="O96" s="63"/>
      <c r="P96" s="64"/>
      <c r="Q96" s="50">
        <f t="shared" si="3"/>
        <v>0</v>
      </c>
      <c r="R96" s="65"/>
    </row>
    <row r="97" spans="1:18" ht="33" customHeight="1" x14ac:dyDescent="0.25">
      <c r="A97" s="49"/>
      <c r="B97" s="424">
        <v>82</v>
      </c>
      <c r="C97" s="55"/>
      <c r="D97" s="53" t="str">
        <f t="shared" si="4"/>
        <v/>
      </c>
      <c r="E97" s="56"/>
      <c r="F97" s="54"/>
      <c r="G97" s="273"/>
      <c r="H97" s="59"/>
      <c r="I97" s="60"/>
      <c r="J97" s="61"/>
      <c r="K97" s="274"/>
      <c r="L97" s="62"/>
      <c r="M97" s="63"/>
      <c r="N97" s="64"/>
      <c r="O97" s="63"/>
      <c r="P97" s="64"/>
      <c r="Q97" s="50">
        <f t="shared" si="3"/>
        <v>0</v>
      </c>
      <c r="R97" s="65"/>
    </row>
    <row r="98" spans="1:18" ht="33" customHeight="1" x14ac:dyDescent="0.25">
      <c r="A98" s="49"/>
      <c r="B98" s="424">
        <v>83</v>
      </c>
      <c r="C98" s="55"/>
      <c r="D98" s="53" t="str">
        <f t="shared" si="4"/>
        <v/>
      </c>
      <c r="E98" s="56"/>
      <c r="F98" s="54"/>
      <c r="G98" s="273"/>
      <c r="H98" s="59"/>
      <c r="I98" s="60"/>
      <c r="J98" s="61"/>
      <c r="K98" s="274"/>
      <c r="L98" s="62"/>
      <c r="M98" s="63"/>
      <c r="N98" s="64"/>
      <c r="O98" s="63"/>
      <c r="P98" s="64"/>
      <c r="Q98" s="50">
        <f t="shared" si="3"/>
        <v>0</v>
      </c>
      <c r="R98" s="65"/>
    </row>
    <row r="99" spans="1:18" ht="33" customHeight="1" x14ac:dyDescent="0.25">
      <c r="A99" s="49"/>
      <c r="B99" s="424">
        <v>84</v>
      </c>
      <c r="C99" s="55"/>
      <c r="D99" s="53" t="str">
        <f t="shared" si="4"/>
        <v/>
      </c>
      <c r="E99" s="56"/>
      <c r="F99" s="54"/>
      <c r="G99" s="273"/>
      <c r="H99" s="59"/>
      <c r="I99" s="60"/>
      <c r="J99" s="61"/>
      <c r="K99" s="274"/>
      <c r="L99" s="62"/>
      <c r="M99" s="63"/>
      <c r="N99" s="64"/>
      <c r="O99" s="63"/>
      <c r="P99" s="64"/>
      <c r="Q99" s="50">
        <f t="shared" si="3"/>
        <v>0</v>
      </c>
      <c r="R99" s="65"/>
    </row>
    <row r="100" spans="1:18" ht="33" customHeight="1" x14ac:dyDescent="0.25">
      <c r="A100" s="49"/>
      <c r="B100" s="424">
        <v>85</v>
      </c>
      <c r="C100" s="55"/>
      <c r="D100" s="53" t="str">
        <f t="shared" si="4"/>
        <v/>
      </c>
      <c r="E100" s="56"/>
      <c r="F100" s="54"/>
      <c r="G100" s="273"/>
      <c r="H100" s="59"/>
      <c r="I100" s="60"/>
      <c r="J100" s="61"/>
      <c r="K100" s="274"/>
      <c r="L100" s="62"/>
      <c r="M100" s="63"/>
      <c r="N100" s="64"/>
      <c r="O100" s="63"/>
      <c r="P100" s="64"/>
      <c r="Q100" s="50">
        <f t="shared" si="3"/>
        <v>0</v>
      </c>
      <c r="R100" s="65"/>
    </row>
    <row r="101" spans="1:18" ht="33" customHeight="1" x14ac:dyDescent="0.25">
      <c r="A101" s="49"/>
      <c r="B101" s="424">
        <v>86</v>
      </c>
      <c r="C101" s="55"/>
      <c r="D101" s="53" t="str">
        <f t="shared" si="4"/>
        <v/>
      </c>
      <c r="E101" s="56"/>
      <c r="F101" s="54"/>
      <c r="G101" s="273"/>
      <c r="H101" s="59"/>
      <c r="I101" s="60"/>
      <c r="J101" s="61"/>
      <c r="K101" s="274"/>
      <c r="L101" s="62"/>
      <c r="M101" s="63"/>
      <c r="N101" s="64"/>
      <c r="O101" s="63"/>
      <c r="P101" s="64"/>
      <c r="Q101" s="50">
        <f t="shared" si="3"/>
        <v>0</v>
      </c>
      <c r="R101" s="65"/>
    </row>
    <row r="102" spans="1:18" ht="33" customHeight="1" x14ac:dyDescent="0.25">
      <c r="A102" s="49"/>
      <c r="B102" s="424">
        <v>87</v>
      </c>
      <c r="C102" s="55"/>
      <c r="D102" s="53" t="str">
        <f t="shared" si="4"/>
        <v/>
      </c>
      <c r="E102" s="56"/>
      <c r="F102" s="54"/>
      <c r="G102" s="273"/>
      <c r="H102" s="59"/>
      <c r="I102" s="60"/>
      <c r="J102" s="61"/>
      <c r="K102" s="274"/>
      <c r="L102" s="62"/>
      <c r="M102" s="63"/>
      <c r="N102" s="64"/>
      <c r="O102" s="63"/>
      <c r="P102" s="64"/>
      <c r="Q102" s="50">
        <f t="shared" si="3"/>
        <v>0</v>
      </c>
      <c r="R102" s="65"/>
    </row>
    <row r="103" spans="1:18" ht="33" customHeight="1" x14ac:dyDescent="0.25">
      <c r="A103" s="49"/>
      <c r="B103" s="424">
        <v>88</v>
      </c>
      <c r="C103" s="55"/>
      <c r="D103" s="53" t="str">
        <f t="shared" si="4"/>
        <v/>
      </c>
      <c r="E103" s="56"/>
      <c r="F103" s="54"/>
      <c r="G103" s="273"/>
      <c r="H103" s="59"/>
      <c r="I103" s="60"/>
      <c r="J103" s="61"/>
      <c r="K103" s="274"/>
      <c r="L103" s="62"/>
      <c r="M103" s="63"/>
      <c r="N103" s="64"/>
      <c r="O103" s="63"/>
      <c r="P103" s="64"/>
      <c r="Q103" s="50">
        <f t="shared" si="3"/>
        <v>0</v>
      </c>
      <c r="R103" s="65"/>
    </row>
    <row r="104" spans="1:18" ht="33" customHeight="1" x14ac:dyDescent="0.25">
      <c r="A104" s="49"/>
      <c r="B104" s="424">
        <v>89</v>
      </c>
      <c r="C104" s="55"/>
      <c r="D104" s="53" t="str">
        <f t="shared" si="4"/>
        <v/>
      </c>
      <c r="E104" s="56"/>
      <c r="F104" s="54"/>
      <c r="G104" s="273"/>
      <c r="H104" s="59"/>
      <c r="I104" s="60"/>
      <c r="J104" s="61"/>
      <c r="K104" s="274"/>
      <c r="L104" s="62"/>
      <c r="M104" s="63"/>
      <c r="N104" s="64"/>
      <c r="O104" s="63"/>
      <c r="P104" s="64"/>
      <c r="Q104" s="50">
        <f t="shared" si="3"/>
        <v>0</v>
      </c>
      <c r="R104" s="65"/>
    </row>
    <row r="105" spans="1:18" ht="33" customHeight="1" x14ac:dyDescent="0.25">
      <c r="A105" s="49"/>
      <c r="B105" s="424">
        <v>90</v>
      </c>
      <c r="C105" s="55"/>
      <c r="D105" s="53" t="str">
        <f t="shared" si="4"/>
        <v/>
      </c>
      <c r="E105" s="56"/>
      <c r="F105" s="54"/>
      <c r="G105" s="273"/>
      <c r="H105" s="59"/>
      <c r="I105" s="60"/>
      <c r="J105" s="61"/>
      <c r="K105" s="274"/>
      <c r="L105" s="62"/>
      <c r="M105" s="63"/>
      <c r="N105" s="64"/>
      <c r="O105" s="63"/>
      <c r="P105" s="64"/>
      <c r="Q105" s="50">
        <f t="shared" si="3"/>
        <v>0</v>
      </c>
      <c r="R105" s="65"/>
    </row>
    <row r="106" spans="1:18" ht="33" customHeight="1" x14ac:dyDescent="0.25">
      <c r="A106" s="49"/>
      <c r="B106" s="424">
        <v>91</v>
      </c>
      <c r="C106" s="55"/>
      <c r="D106" s="53" t="str">
        <f t="shared" si="4"/>
        <v/>
      </c>
      <c r="E106" s="56"/>
      <c r="F106" s="54"/>
      <c r="G106" s="273"/>
      <c r="H106" s="59"/>
      <c r="I106" s="60"/>
      <c r="J106" s="61"/>
      <c r="K106" s="274"/>
      <c r="L106" s="62"/>
      <c r="M106" s="63"/>
      <c r="N106" s="64"/>
      <c r="O106" s="63"/>
      <c r="P106" s="64"/>
      <c r="Q106" s="50">
        <f t="shared" si="3"/>
        <v>0</v>
      </c>
      <c r="R106" s="65"/>
    </row>
    <row r="107" spans="1:18" ht="33" customHeight="1" x14ac:dyDescent="0.25">
      <c r="A107" s="49"/>
      <c r="B107" s="424">
        <v>92</v>
      </c>
      <c r="C107" s="55"/>
      <c r="D107" s="53" t="str">
        <f t="shared" si="4"/>
        <v/>
      </c>
      <c r="E107" s="56"/>
      <c r="F107" s="54"/>
      <c r="G107" s="273"/>
      <c r="H107" s="59"/>
      <c r="I107" s="60"/>
      <c r="J107" s="61"/>
      <c r="K107" s="274"/>
      <c r="L107" s="62"/>
      <c r="M107" s="63"/>
      <c r="N107" s="64"/>
      <c r="O107" s="63"/>
      <c r="P107" s="64"/>
      <c r="Q107" s="50">
        <f t="shared" si="3"/>
        <v>0</v>
      </c>
      <c r="R107" s="65"/>
    </row>
    <row r="108" spans="1:18" ht="33" customHeight="1" x14ac:dyDescent="0.25">
      <c r="A108" s="49"/>
      <c r="B108" s="424">
        <v>93</v>
      </c>
      <c r="C108" s="55"/>
      <c r="D108" s="53" t="str">
        <f t="shared" si="4"/>
        <v/>
      </c>
      <c r="E108" s="56"/>
      <c r="F108" s="54"/>
      <c r="G108" s="273"/>
      <c r="H108" s="59"/>
      <c r="I108" s="60"/>
      <c r="J108" s="61"/>
      <c r="K108" s="274"/>
      <c r="L108" s="62"/>
      <c r="M108" s="63"/>
      <c r="N108" s="64"/>
      <c r="O108" s="63"/>
      <c r="P108" s="64"/>
      <c r="Q108" s="50">
        <f t="shared" si="3"/>
        <v>0</v>
      </c>
      <c r="R108" s="65"/>
    </row>
    <row r="109" spans="1:18" ht="33" customHeight="1" x14ac:dyDescent="0.25">
      <c r="A109" s="49"/>
      <c r="B109" s="424">
        <v>94</v>
      </c>
      <c r="C109" s="55"/>
      <c r="D109" s="53" t="str">
        <f t="shared" si="4"/>
        <v/>
      </c>
      <c r="E109" s="56"/>
      <c r="F109" s="54"/>
      <c r="G109" s="273"/>
      <c r="H109" s="59"/>
      <c r="I109" s="60"/>
      <c r="J109" s="61"/>
      <c r="K109" s="274"/>
      <c r="L109" s="62"/>
      <c r="M109" s="63"/>
      <c r="N109" s="64"/>
      <c r="O109" s="63"/>
      <c r="P109" s="64"/>
      <c r="Q109" s="50">
        <f t="shared" si="3"/>
        <v>0</v>
      </c>
      <c r="R109" s="65"/>
    </row>
    <row r="110" spans="1:18" ht="33" customHeight="1" x14ac:dyDescent="0.25">
      <c r="A110" s="49"/>
      <c r="B110" s="424">
        <v>95</v>
      </c>
      <c r="C110" s="55"/>
      <c r="D110" s="53" t="str">
        <f t="shared" si="4"/>
        <v/>
      </c>
      <c r="E110" s="56"/>
      <c r="F110" s="54"/>
      <c r="G110" s="273"/>
      <c r="H110" s="59"/>
      <c r="I110" s="60"/>
      <c r="J110" s="61"/>
      <c r="K110" s="274"/>
      <c r="L110" s="62"/>
      <c r="M110" s="63"/>
      <c r="N110" s="64"/>
      <c r="O110" s="63"/>
      <c r="P110" s="64"/>
      <c r="Q110" s="50">
        <f t="shared" si="3"/>
        <v>0</v>
      </c>
      <c r="R110" s="65"/>
    </row>
    <row r="111" spans="1:18" ht="33" customHeight="1" x14ac:dyDescent="0.25">
      <c r="A111" s="49"/>
      <c r="B111" s="424">
        <v>96</v>
      </c>
      <c r="C111" s="55"/>
      <c r="D111" s="53" t="str">
        <f t="shared" si="4"/>
        <v/>
      </c>
      <c r="E111" s="56"/>
      <c r="F111" s="54"/>
      <c r="G111" s="273"/>
      <c r="H111" s="59"/>
      <c r="I111" s="60"/>
      <c r="J111" s="61"/>
      <c r="K111" s="274"/>
      <c r="L111" s="62"/>
      <c r="M111" s="63"/>
      <c r="N111" s="64"/>
      <c r="O111" s="63"/>
      <c r="P111" s="64"/>
      <c r="Q111" s="50">
        <f t="shared" si="3"/>
        <v>0</v>
      </c>
      <c r="R111" s="65"/>
    </row>
    <row r="112" spans="1:18" ht="33" customHeight="1" x14ac:dyDescent="0.25">
      <c r="A112" s="49"/>
      <c r="B112" s="424">
        <v>97</v>
      </c>
      <c r="C112" s="55"/>
      <c r="D112" s="53" t="str">
        <f t="shared" si="4"/>
        <v/>
      </c>
      <c r="E112" s="56"/>
      <c r="F112" s="54"/>
      <c r="G112" s="273"/>
      <c r="H112" s="59"/>
      <c r="I112" s="60"/>
      <c r="J112" s="61"/>
      <c r="K112" s="274"/>
      <c r="L112" s="62"/>
      <c r="M112" s="63"/>
      <c r="N112" s="64"/>
      <c r="O112" s="63"/>
      <c r="P112" s="64"/>
      <c r="Q112" s="50">
        <f t="shared" si="3"/>
        <v>0</v>
      </c>
      <c r="R112" s="65"/>
    </row>
    <row r="113" spans="1:18" ht="33" customHeight="1" x14ac:dyDescent="0.25">
      <c r="A113" s="49"/>
      <c r="B113" s="424">
        <v>98</v>
      </c>
      <c r="C113" s="55"/>
      <c r="D113" s="53" t="str">
        <f t="shared" si="4"/>
        <v/>
      </c>
      <c r="E113" s="56"/>
      <c r="F113" s="54"/>
      <c r="G113" s="273"/>
      <c r="H113" s="59"/>
      <c r="I113" s="60"/>
      <c r="J113" s="61"/>
      <c r="K113" s="274"/>
      <c r="L113" s="62"/>
      <c r="M113" s="63"/>
      <c r="N113" s="64"/>
      <c r="O113" s="63"/>
      <c r="P113" s="64"/>
      <c r="Q113" s="50">
        <f t="shared" si="3"/>
        <v>0</v>
      </c>
      <c r="R113" s="65"/>
    </row>
    <row r="114" spans="1:18" ht="33" customHeight="1" x14ac:dyDescent="0.25">
      <c r="A114" s="49"/>
      <c r="B114" s="424">
        <v>99</v>
      </c>
      <c r="C114" s="55"/>
      <c r="D114" s="53" t="str">
        <f t="shared" si="4"/>
        <v/>
      </c>
      <c r="E114" s="56"/>
      <c r="F114" s="54"/>
      <c r="G114" s="273"/>
      <c r="H114" s="59"/>
      <c r="I114" s="60"/>
      <c r="J114" s="61"/>
      <c r="K114" s="274"/>
      <c r="L114" s="62"/>
      <c r="M114" s="63"/>
      <c r="N114" s="64"/>
      <c r="O114" s="63"/>
      <c r="P114" s="64"/>
      <c r="Q114" s="50">
        <f t="shared" si="3"/>
        <v>0</v>
      </c>
      <c r="R114" s="65"/>
    </row>
    <row r="115" spans="1:18" ht="33" customHeight="1" x14ac:dyDescent="0.25">
      <c r="A115" s="49"/>
      <c r="B115" s="424">
        <v>100</v>
      </c>
      <c r="C115" s="55"/>
      <c r="D115" s="53" t="str">
        <f t="shared" si="4"/>
        <v/>
      </c>
      <c r="E115" s="56"/>
      <c r="F115" s="54"/>
      <c r="G115" s="273"/>
      <c r="H115" s="59"/>
      <c r="I115" s="60"/>
      <c r="J115" s="61"/>
      <c r="K115" s="274"/>
      <c r="L115" s="62"/>
      <c r="M115" s="63"/>
      <c r="N115" s="64"/>
      <c r="O115" s="63"/>
      <c r="P115" s="64"/>
      <c r="Q115" s="50">
        <f t="shared" si="3"/>
        <v>0</v>
      </c>
      <c r="R115" s="65"/>
    </row>
    <row r="116" spans="1:18" ht="33" customHeight="1" x14ac:dyDescent="0.25">
      <c r="A116" s="49"/>
      <c r="B116" s="424">
        <v>101</v>
      </c>
      <c r="C116" s="55"/>
      <c r="D116" s="53" t="str">
        <f t="shared" si="4"/>
        <v/>
      </c>
      <c r="E116" s="56"/>
      <c r="F116" s="54"/>
      <c r="G116" s="273"/>
      <c r="H116" s="59"/>
      <c r="I116" s="60"/>
      <c r="J116" s="61"/>
      <c r="K116" s="274"/>
      <c r="L116" s="62"/>
      <c r="M116" s="63"/>
      <c r="N116" s="64"/>
      <c r="O116" s="63"/>
      <c r="P116" s="64"/>
      <c r="Q116" s="50">
        <f t="shared" si="3"/>
        <v>0</v>
      </c>
      <c r="R116" s="65"/>
    </row>
    <row r="117" spans="1:18" ht="33" customHeight="1" x14ac:dyDescent="0.25">
      <c r="B117" s="424">
        <v>102</v>
      </c>
      <c r="C117" s="55"/>
      <c r="D117" s="53" t="str">
        <f t="shared" si="4"/>
        <v/>
      </c>
      <c r="E117" s="56"/>
      <c r="F117" s="54"/>
      <c r="G117" s="273"/>
      <c r="H117" s="59"/>
      <c r="I117" s="60"/>
      <c r="J117" s="61"/>
      <c r="K117" s="274"/>
      <c r="L117" s="62"/>
      <c r="M117" s="63"/>
      <c r="N117" s="64"/>
      <c r="O117" s="63"/>
      <c r="P117" s="64"/>
      <c r="Q117" s="50">
        <f t="shared" si="3"/>
        <v>0</v>
      </c>
      <c r="R117" s="65"/>
    </row>
    <row r="118" spans="1:18" ht="33" customHeight="1" x14ac:dyDescent="0.25">
      <c r="B118" s="424">
        <v>103</v>
      </c>
      <c r="C118" s="55"/>
      <c r="D118" s="53" t="str">
        <f t="shared" si="4"/>
        <v/>
      </c>
      <c r="E118" s="56"/>
      <c r="F118" s="54"/>
      <c r="G118" s="273"/>
      <c r="H118" s="59"/>
      <c r="I118" s="60"/>
      <c r="J118" s="61"/>
      <c r="K118" s="274"/>
      <c r="L118" s="62"/>
      <c r="M118" s="63"/>
      <c r="N118" s="64"/>
      <c r="O118" s="63"/>
      <c r="P118" s="64"/>
      <c r="Q118" s="50">
        <f t="shared" si="3"/>
        <v>0</v>
      </c>
      <c r="R118" s="65"/>
    </row>
    <row r="119" spans="1:18" ht="33" customHeight="1" x14ac:dyDescent="0.25">
      <c r="B119" s="424">
        <v>104</v>
      </c>
      <c r="C119" s="55"/>
      <c r="D119" s="53" t="str">
        <f t="shared" si="4"/>
        <v/>
      </c>
      <c r="E119" s="56"/>
      <c r="F119" s="54"/>
      <c r="G119" s="273"/>
      <c r="H119" s="59"/>
      <c r="I119" s="60"/>
      <c r="J119" s="61"/>
      <c r="K119" s="274"/>
      <c r="L119" s="62"/>
      <c r="M119" s="63"/>
      <c r="N119" s="64"/>
      <c r="O119" s="63"/>
      <c r="P119" s="64"/>
      <c r="Q119" s="50">
        <f t="shared" si="3"/>
        <v>0</v>
      </c>
      <c r="R119" s="65"/>
    </row>
    <row r="120" spans="1:18" ht="33" customHeight="1" x14ac:dyDescent="0.25">
      <c r="B120" s="424">
        <v>105</v>
      </c>
      <c r="C120" s="55"/>
      <c r="D120" s="53" t="str">
        <f t="shared" si="4"/>
        <v/>
      </c>
      <c r="E120" s="56"/>
      <c r="F120" s="54"/>
      <c r="G120" s="273"/>
      <c r="H120" s="59"/>
      <c r="I120" s="60"/>
      <c r="J120" s="61"/>
      <c r="K120" s="274"/>
      <c r="L120" s="62"/>
      <c r="M120" s="63"/>
      <c r="N120" s="64"/>
      <c r="O120" s="63"/>
      <c r="P120" s="64"/>
      <c r="Q120" s="50">
        <f t="shared" si="3"/>
        <v>0</v>
      </c>
      <c r="R120" s="65"/>
    </row>
    <row r="121" spans="1:18" ht="33" customHeight="1" x14ac:dyDescent="0.25">
      <c r="B121" s="424">
        <v>106</v>
      </c>
      <c r="C121" s="55"/>
      <c r="D121" s="53" t="str">
        <f t="shared" si="4"/>
        <v/>
      </c>
      <c r="E121" s="56"/>
      <c r="F121" s="54"/>
      <c r="G121" s="273"/>
      <c r="H121" s="59"/>
      <c r="I121" s="60"/>
      <c r="J121" s="61"/>
      <c r="K121" s="274"/>
      <c r="L121" s="62"/>
      <c r="M121" s="63"/>
      <c r="N121" s="64"/>
      <c r="O121" s="63"/>
      <c r="P121" s="64"/>
      <c r="Q121" s="50">
        <f t="shared" si="3"/>
        <v>0</v>
      </c>
      <c r="R121" s="65"/>
    </row>
    <row r="122" spans="1:18" ht="33" customHeight="1" x14ac:dyDescent="0.25">
      <c r="B122" s="424">
        <v>107</v>
      </c>
      <c r="C122" s="55"/>
      <c r="D122" s="53" t="str">
        <f t="shared" si="4"/>
        <v/>
      </c>
      <c r="E122" s="56"/>
      <c r="F122" s="54"/>
      <c r="G122" s="273"/>
      <c r="H122" s="59"/>
      <c r="I122" s="60"/>
      <c r="J122" s="61"/>
      <c r="K122" s="274"/>
      <c r="L122" s="62"/>
      <c r="M122" s="63"/>
      <c r="N122" s="64"/>
      <c r="O122" s="63"/>
      <c r="P122" s="64"/>
      <c r="Q122" s="50">
        <f t="shared" si="3"/>
        <v>0</v>
      </c>
      <c r="R122" s="65"/>
    </row>
    <row r="123" spans="1:18" ht="33" customHeight="1" x14ac:dyDescent="0.25">
      <c r="B123" s="424">
        <v>108</v>
      </c>
      <c r="C123" s="55"/>
      <c r="D123" s="53" t="str">
        <f t="shared" si="4"/>
        <v/>
      </c>
      <c r="E123" s="56"/>
      <c r="F123" s="54"/>
      <c r="G123" s="273"/>
      <c r="H123" s="59"/>
      <c r="I123" s="60"/>
      <c r="J123" s="61"/>
      <c r="K123" s="274"/>
      <c r="L123" s="62"/>
      <c r="M123" s="63"/>
      <c r="N123" s="64"/>
      <c r="O123" s="63"/>
      <c r="P123" s="64"/>
      <c r="Q123" s="50">
        <f t="shared" si="3"/>
        <v>0</v>
      </c>
      <c r="R123" s="65"/>
    </row>
    <row r="124" spans="1:18" ht="33" customHeight="1" x14ac:dyDescent="0.25">
      <c r="B124" s="424">
        <v>109</v>
      </c>
      <c r="C124" s="55"/>
      <c r="D124" s="53" t="str">
        <f t="shared" si="4"/>
        <v/>
      </c>
      <c r="E124" s="56"/>
      <c r="F124" s="54"/>
      <c r="G124" s="273"/>
      <c r="H124" s="59"/>
      <c r="I124" s="60"/>
      <c r="J124" s="61"/>
      <c r="K124" s="274"/>
      <c r="L124" s="62"/>
      <c r="M124" s="63"/>
      <c r="N124" s="64"/>
      <c r="O124" s="63"/>
      <c r="P124" s="64"/>
      <c r="Q124" s="50">
        <f t="shared" si="3"/>
        <v>0</v>
      </c>
      <c r="R124" s="65"/>
    </row>
    <row r="125" spans="1:18" ht="33" customHeight="1" x14ac:dyDescent="0.25">
      <c r="B125" s="424">
        <v>110</v>
      </c>
      <c r="C125" s="55"/>
      <c r="D125" s="53" t="str">
        <f t="shared" si="4"/>
        <v/>
      </c>
      <c r="E125" s="56"/>
      <c r="F125" s="54"/>
      <c r="G125" s="273"/>
      <c r="H125" s="59"/>
      <c r="I125" s="60"/>
      <c r="J125" s="61"/>
      <c r="K125" s="274"/>
      <c r="L125" s="62"/>
      <c r="M125" s="63"/>
      <c r="N125" s="64"/>
      <c r="O125" s="63"/>
      <c r="P125" s="64"/>
      <c r="Q125" s="50">
        <f t="shared" si="3"/>
        <v>0</v>
      </c>
      <c r="R125" s="65"/>
    </row>
    <row r="126" spans="1:18" ht="33" customHeight="1" x14ac:dyDescent="0.25">
      <c r="B126" s="424">
        <v>111</v>
      </c>
      <c r="C126" s="55"/>
      <c r="D126" s="53" t="str">
        <f t="shared" si="4"/>
        <v/>
      </c>
      <c r="E126" s="56"/>
      <c r="F126" s="54"/>
      <c r="G126" s="273"/>
      <c r="H126" s="59"/>
      <c r="I126" s="60"/>
      <c r="J126" s="61"/>
      <c r="K126" s="274"/>
      <c r="L126" s="62"/>
      <c r="M126" s="63"/>
      <c r="N126" s="64"/>
      <c r="O126" s="63"/>
      <c r="P126" s="64"/>
      <c r="Q126" s="50">
        <f t="shared" si="3"/>
        <v>0</v>
      </c>
      <c r="R126" s="65"/>
    </row>
    <row r="127" spans="1:18" ht="33" customHeight="1" x14ac:dyDescent="0.25">
      <c r="B127" s="424">
        <v>112</v>
      </c>
      <c r="C127" s="55"/>
      <c r="D127" s="53" t="str">
        <f t="shared" si="4"/>
        <v/>
      </c>
      <c r="E127" s="56"/>
      <c r="F127" s="54"/>
      <c r="G127" s="273"/>
      <c r="H127" s="59"/>
      <c r="I127" s="60"/>
      <c r="J127" s="61"/>
      <c r="K127" s="274"/>
      <c r="L127" s="62"/>
      <c r="M127" s="63"/>
      <c r="N127" s="64"/>
      <c r="O127" s="63"/>
      <c r="P127" s="64"/>
      <c r="Q127" s="50">
        <f t="shared" si="3"/>
        <v>0</v>
      </c>
      <c r="R127" s="65"/>
    </row>
    <row r="128" spans="1:18" ht="33" customHeight="1" x14ac:dyDescent="0.25">
      <c r="B128" s="424">
        <v>113</v>
      </c>
      <c r="C128" s="55"/>
      <c r="D128" s="53" t="str">
        <f t="shared" si="4"/>
        <v/>
      </c>
      <c r="E128" s="56"/>
      <c r="F128" s="54"/>
      <c r="G128" s="273"/>
      <c r="H128" s="59"/>
      <c r="I128" s="60"/>
      <c r="J128" s="61"/>
      <c r="K128" s="274"/>
      <c r="L128" s="62"/>
      <c r="M128" s="63"/>
      <c r="N128" s="64"/>
      <c r="O128" s="63"/>
      <c r="P128" s="64"/>
      <c r="Q128" s="50">
        <f t="shared" si="3"/>
        <v>0</v>
      </c>
      <c r="R128" s="65"/>
    </row>
    <row r="129" spans="2:18" ht="33" customHeight="1" x14ac:dyDescent="0.25">
      <c r="B129" s="424">
        <v>114</v>
      </c>
      <c r="C129" s="55"/>
      <c r="D129" s="53" t="str">
        <f t="shared" si="4"/>
        <v/>
      </c>
      <c r="E129" s="56"/>
      <c r="F129" s="54"/>
      <c r="G129" s="273"/>
      <c r="H129" s="59"/>
      <c r="I129" s="60"/>
      <c r="J129" s="61"/>
      <c r="K129" s="274"/>
      <c r="L129" s="62"/>
      <c r="M129" s="63"/>
      <c r="N129" s="64"/>
      <c r="O129" s="63"/>
      <c r="P129" s="64"/>
      <c r="Q129" s="50">
        <f t="shared" si="3"/>
        <v>0</v>
      </c>
      <c r="R129" s="65"/>
    </row>
    <row r="130" spans="2:18" ht="33" customHeight="1" x14ac:dyDescent="0.25">
      <c r="B130" s="424">
        <v>115</v>
      </c>
      <c r="C130" s="55"/>
      <c r="D130" s="53" t="str">
        <f t="shared" si="4"/>
        <v/>
      </c>
      <c r="E130" s="56"/>
      <c r="F130" s="54"/>
      <c r="G130" s="273"/>
      <c r="H130" s="59"/>
      <c r="I130" s="60"/>
      <c r="J130" s="61"/>
      <c r="K130" s="274"/>
      <c r="L130" s="62"/>
      <c r="M130" s="63"/>
      <c r="N130" s="64"/>
      <c r="O130" s="63"/>
      <c r="P130" s="64"/>
      <c r="Q130" s="50">
        <f t="shared" si="3"/>
        <v>0</v>
      </c>
      <c r="R130" s="65"/>
    </row>
    <row r="131" spans="2:18" ht="33" customHeight="1" x14ac:dyDescent="0.25">
      <c r="B131" s="424">
        <v>116</v>
      </c>
      <c r="C131" s="55"/>
      <c r="D131" s="53" t="str">
        <f t="shared" si="4"/>
        <v/>
      </c>
      <c r="E131" s="56"/>
      <c r="F131" s="54"/>
      <c r="G131" s="273"/>
      <c r="H131" s="59"/>
      <c r="I131" s="60"/>
      <c r="J131" s="61"/>
      <c r="K131" s="274"/>
      <c r="L131" s="62"/>
      <c r="M131" s="63"/>
      <c r="N131" s="64"/>
      <c r="O131" s="63"/>
      <c r="P131" s="64"/>
      <c r="Q131" s="50">
        <f t="shared" si="3"/>
        <v>0</v>
      </c>
      <c r="R131" s="65"/>
    </row>
    <row r="132" spans="2:18" ht="33" customHeight="1" x14ac:dyDescent="0.25">
      <c r="B132" s="424">
        <v>117</v>
      </c>
      <c r="C132" s="55"/>
      <c r="D132" s="53" t="str">
        <f t="shared" si="4"/>
        <v/>
      </c>
      <c r="E132" s="56"/>
      <c r="F132" s="54"/>
      <c r="G132" s="273"/>
      <c r="H132" s="59"/>
      <c r="I132" s="60"/>
      <c r="J132" s="61"/>
      <c r="K132" s="274"/>
      <c r="L132" s="62"/>
      <c r="M132" s="63"/>
      <c r="N132" s="64"/>
      <c r="O132" s="63"/>
      <c r="P132" s="64"/>
      <c r="Q132" s="50">
        <f t="shared" si="3"/>
        <v>0</v>
      </c>
      <c r="R132" s="65"/>
    </row>
    <row r="133" spans="2:18" ht="33" customHeight="1" x14ac:dyDescent="0.25">
      <c r="B133" s="424">
        <v>118</v>
      </c>
      <c r="C133" s="55"/>
      <c r="D133" s="53" t="str">
        <f t="shared" si="4"/>
        <v/>
      </c>
      <c r="E133" s="56"/>
      <c r="F133" s="54"/>
      <c r="G133" s="273"/>
      <c r="H133" s="59"/>
      <c r="I133" s="60"/>
      <c r="J133" s="61"/>
      <c r="K133" s="274"/>
      <c r="L133" s="62"/>
      <c r="M133" s="63"/>
      <c r="N133" s="64"/>
      <c r="O133" s="63"/>
      <c r="P133" s="64"/>
      <c r="Q133" s="50">
        <f t="shared" si="3"/>
        <v>0</v>
      </c>
      <c r="R133" s="65"/>
    </row>
    <row r="134" spans="2:18" ht="33" customHeight="1" x14ac:dyDescent="0.25">
      <c r="B134" s="424">
        <v>119</v>
      </c>
      <c r="C134" s="55"/>
      <c r="D134" s="53" t="str">
        <f t="shared" si="4"/>
        <v/>
      </c>
      <c r="E134" s="56"/>
      <c r="F134" s="54"/>
      <c r="G134" s="273"/>
      <c r="H134" s="59"/>
      <c r="I134" s="60"/>
      <c r="J134" s="61"/>
      <c r="K134" s="274"/>
      <c r="L134" s="62"/>
      <c r="M134" s="63"/>
      <c r="N134" s="64"/>
      <c r="O134" s="63"/>
      <c r="P134" s="64"/>
      <c r="Q134" s="50">
        <f t="shared" si="3"/>
        <v>0</v>
      </c>
      <c r="R134" s="65"/>
    </row>
    <row r="135" spans="2:18" ht="33" customHeight="1" x14ac:dyDescent="0.25">
      <c r="B135" s="424">
        <v>120</v>
      </c>
      <c r="C135" s="55"/>
      <c r="D135" s="53" t="str">
        <f t="shared" si="4"/>
        <v/>
      </c>
      <c r="E135" s="56"/>
      <c r="F135" s="54"/>
      <c r="G135" s="273"/>
      <c r="H135" s="59"/>
      <c r="I135" s="60"/>
      <c r="J135" s="61"/>
      <c r="K135" s="274"/>
      <c r="L135" s="62"/>
      <c r="M135" s="63"/>
      <c r="N135" s="64"/>
      <c r="O135" s="63"/>
      <c r="P135" s="64"/>
      <c r="Q135" s="50">
        <f t="shared" si="3"/>
        <v>0</v>
      </c>
      <c r="R135" s="65"/>
    </row>
    <row r="136" spans="2:18" ht="33" customHeight="1" x14ac:dyDescent="0.25">
      <c r="B136" s="424">
        <v>121</v>
      </c>
      <c r="C136" s="55"/>
      <c r="D136" s="53" t="str">
        <f t="shared" si="4"/>
        <v/>
      </c>
      <c r="E136" s="56"/>
      <c r="F136" s="54"/>
      <c r="G136" s="273"/>
      <c r="H136" s="59"/>
      <c r="I136" s="60"/>
      <c r="J136" s="61"/>
      <c r="K136" s="274"/>
      <c r="L136" s="62"/>
      <c r="M136" s="63"/>
      <c r="N136" s="64"/>
      <c r="O136" s="63"/>
      <c r="P136" s="64"/>
      <c r="Q136" s="50">
        <f t="shared" si="3"/>
        <v>0</v>
      </c>
      <c r="R136" s="65"/>
    </row>
    <row r="137" spans="2:18" ht="33" customHeight="1" x14ac:dyDescent="0.25">
      <c r="B137" s="424">
        <v>122</v>
      </c>
      <c r="C137" s="55"/>
      <c r="D137" s="53" t="str">
        <f t="shared" si="4"/>
        <v/>
      </c>
      <c r="E137" s="56"/>
      <c r="F137" s="54"/>
      <c r="G137" s="273"/>
      <c r="H137" s="59"/>
      <c r="I137" s="60"/>
      <c r="J137" s="61"/>
      <c r="K137" s="274"/>
      <c r="L137" s="62"/>
      <c r="M137" s="63"/>
      <c r="N137" s="64"/>
      <c r="O137" s="63"/>
      <c r="P137" s="64"/>
      <c r="Q137" s="50">
        <f t="shared" si="3"/>
        <v>0</v>
      </c>
      <c r="R137" s="65"/>
    </row>
    <row r="138" spans="2:18" ht="33" customHeight="1" x14ac:dyDescent="0.25">
      <c r="B138" s="424">
        <v>123</v>
      </c>
      <c r="C138" s="55"/>
      <c r="D138" s="53" t="str">
        <f t="shared" si="4"/>
        <v/>
      </c>
      <c r="E138" s="56"/>
      <c r="F138" s="54"/>
      <c r="G138" s="273"/>
      <c r="H138" s="59"/>
      <c r="I138" s="60"/>
      <c r="J138" s="61"/>
      <c r="K138" s="274"/>
      <c r="L138" s="62"/>
      <c r="M138" s="63"/>
      <c r="N138" s="64"/>
      <c r="O138" s="63"/>
      <c r="P138" s="64"/>
      <c r="Q138" s="50">
        <f t="shared" si="3"/>
        <v>0</v>
      </c>
      <c r="R138" s="65"/>
    </row>
    <row r="139" spans="2:18" ht="33" customHeight="1" x14ac:dyDescent="0.25">
      <c r="B139" s="424">
        <v>124</v>
      </c>
      <c r="C139" s="55"/>
      <c r="D139" s="53" t="str">
        <f t="shared" si="4"/>
        <v/>
      </c>
      <c r="E139" s="56"/>
      <c r="F139" s="54"/>
      <c r="G139" s="273"/>
      <c r="H139" s="59"/>
      <c r="I139" s="60"/>
      <c r="J139" s="61"/>
      <c r="K139" s="274"/>
      <c r="L139" s="62"/>
      <c r="M139" s="63"/>
      <c r="N139" s="64"/>
      <c r="O139" s="63"/>
      <c r="P139" s="64"/>
      <c r="Q139" s="50">
        <f t="shared" si="3"/>
        <v>0</v>
      </c>
      <c r="R139" s="65"/>
    </row>
    <row r="140" spans="2:18" ht="33" customHeight="1" x14ac:dyDescent="0.25">
      <c r="B140" s="424">
        <v>125</v>
      </c>
      <c r="C140" s="55"/>
      <c r="D140" s="53" t="str">
        <f t="shared" si="4"/>
        <v/>
      </c>
      <c r="E140" s="56"/>
      <c r="F140" s="54"/>
      <c r="G140" s="273"/>
      <c r="H140" s="59"/>
      <c r="I140" s="60"/>
      <c r="J140" s="61"/>
      <c r="K140" s="274"/>
      <c r="L140" s="62"/>
      <c r="M140" s="63"/>
      <c r="N140" s="64"/>
      <c r="O140" s="63"/>
      <c r="P140" s="64"/>
      <c r="Q140" s="50">
        <f t="shared" si="3"/>
        <v>0</v>
      </c>
      <c r="R140" s="65"/>
    </row>
    <row r="141" spans="2:18" ht="33" customHeight="1" x14ac:dyDescent="0.25">
      <c r="B141" s="424">
        <v>126</v>
      </c>
      <c r="C141" s="55"/>
      <c r="D141" s="53" t="str">
        <f t="shared" si="4"/>
        <v/>
      </c>
      <c r="E141" s="56"/>
      <c r="F141" s="54"/>
      <c r="G141" s="273"/>
      <c r="H141" s="59"/>
      <c r="I141" s="60"/>
      <c r="J141" s="61"/>
      <c r="K141" s="274"/>
      <c r="L141" s="62"/>
      <c r="M141" s="63"/>
      <c r="N141" s="64"/>
      <c r="O141" s="63"/>
      <c r="P141" s="64"/>
      <c r="Q141" s="50">
        <f t="shared" si="3"/>
        <v>0</v>
      </c>
      <c r="R141" s="65"/>
    </row>
    <row r="142" spans="2:18" ht="33" customHeight="1" x14ac:dyDescent="0.25">
      <c r="B142" s="424">
        <v>127</v>
      </c>
      <c r="C142" s="55"/>
      <c r="D142" s="53" t="str">
        <f t="shared" si="4"/>
        <v/>
      </c>
      <c r="E142" s="56"/>
      <c r="F142" s="54"/>
      <c r="G142" s="273"/>
      <c r="H142" s="59"/>
      <c r="I142" s="60"/>
      <c r="J142" s="61"/>
      <c r="K142" s="274"/>
      <c r="L142" s="62"/>
      <c r="M142" s="63"/>
      <c r="N142" s="64"/>
      <c r="O142" s="63"/>
      <c r="P142" s="64"/>
      <c r="Q142" s="50">
        <f t="shared" si="3"/>
        <v>0</v>
      </c>
      <c r="R142" s="65"/>
    </row>
    <row r="143" spans="2:18" ht="33" customHeight="1" x14ac:dyDescent="0.25">
      <c r="B143" s="424">
        <v>128</v>
      </c>
      <c r="C143" s="55"/>
      <c r="D143" s="53" t="str">
        <f t="shared" si="4"/>
        <v/>
      </c>
      <c r="E143" s="56"/>
      <c r="F143" s="54"/>
      <c r="G143" s="273"/>
      <c r="H143" s="59"/>
      <c r="I143" s="60"/>
      <c r="J143" s="61"/>
      <c r="K143" s="274"/>
      <c r="L143" s="62"/>
      <c r="M143" s="63"/>
      <c r="N143" s="64"/>
      <c r="O143" s="63"/>
      <c r="P143" s="64"/>
      <c r="Q143" s="50">
        <f t="shared" si="3"/>
        <v>0</v>
      </c>
      <c r="R143" s="65"/>
    </row>
    <row r="144" spans="2:18" ht="33" customHeight="1" x14ac:dyDescent="0.25">
      <c r="B144" s="424">
        <v>129</v>
      </c>
      <c r="C144" s="55"/>
      <c r="D144" s="53" t="str">
        <f t="shared" si="4"/>
        <v/>
      </c>
      <c r="E144" s="56"/>
      <c r="F144" s="54"/>
      <c r="G144" s="273"/>
      <c r="H144" s="59"/>
      <c r="I144" s="60"/>
      <c r="J144" s="61"/>
      <c r="K144" s="274"/>
      <c r="L144" s="62"/>
      <c r="M144" s="63"/>
      <c r="N144" s="64"/>
      <c r="O144" s="63"/>
      <c r="P144" s="64"/>
      <c r="Q144" s="50">
        <f t="shared" si="3"/>
        <v>0</v>
      </c>
      <c r="R144" s="65"/>
    </row>
    <row r="145" spans="2:18" ht="33" customHeight="1" x14ac:dyDescent="0.25">
      <c r="B145" s="424">
        <v>130</v>
      </c>
      <c r="C145" s="55"/>
      <c r="D145" s="53" t="str">
        <f t="shared" si="4"/>
        <v/>
      </c>
      <c r="E145" s="56"/>
      <c r="F145" s="54"/>
      <c r="G145" s="273"/>
      <c r="H145" s="59"/>
      <c r="I145" s="60"/>
      <c r="J145" s="61"/>
      <c r="K145" s="274"/>
      <c r="L145" s="62"/>
      <c r="M145" s="63"/>
      <c r="N145" s="64"/>
      <c r="O145" s="63"/>
      <c r="P145" s="64"/>
      <c r="Q145" s="50">
        <f t="shared" ref="Q145:Q208" si="5">G145+Q144-(SUM(I145:P145))</f>
        <v>0</v>
      </c>
      <c r="R145" s="65"/>
    </row>
    <row r="146" spans="2:18" ht="33" customHeight="1" x14ac:dyDescent="0.25">
      <c r="B146" s="424">
        <v>131</v>
      </c>
      <c r="C146" s="55"/>
      <c r="D146" s="53" t="str">
        <f t="shared" ref="D146:D209" si="6">IF($C146="","",TEXT($C146,"aaa"))</f>
        <v/>
      </c>
      <c r="E146" s="56"/>
      <c r="F146" s="54"/>
      <c r="G146" s="273"/>
      <c r="H146" s="59"/>
      <c r="I146" s="60"/>
      <c r="J146" s="61"/>
      <c r="K146" s="274"/>
      <c r="L146" s="62"/>
      <c r="M146" s="63"/>
      <c r="N146" s="64"/>
      <c r="O146" s="63"/>
      <c r="P146" s="64"/>
      <c r="Q146" s="50">
        <f t="shared" si="5"/>
        <v>0</v>
      </c>
      <c r="R146" s="65"/>
    </row>
    <row r="147" spans="2:18" ht="33" customHeight="1" x14ac:dyDescent="0.25">
      <c r="B147" s="424">
        <v>132</v>
      </c>
      <c r="C147" s="55"/>
      <c r="D147" s="53" t="str">
        <f t="shared" si="6"/>
        <v/>
      </c>
      <c r="E147" s="56"/>
      <c r="F147" s="54"/>
      <c r="G147" s="273"/>
      <c r="H147" s="59"/>
      <c r="I147" s="60"/>
      <c r="J147" s="61"/>
      <c r="K147" s="274"/>
      <c r="L147" s="62"/>
      <c r="M147" s="63"/>
      <c r="N147" s="64"/>
      <c r="O147" s="63"/>
      <c r="P147" s="64"/>
      <c r="Q147" s="50">
        <f t="shared" si="5"/>
        <v>0</v>
      </c>
      <c r="R147" s="65"/>
    </row>
    <row r="148" spans="2:18" ht="33" customHeight="1" x14ac:dyDescent="0.25">
      <c r="B148" s="424">
        <v>133</v>
      </c>
      <c r="C148" s="55"/>
      <c r="D148" s="53" t="str">
        <f t="shared" si="6"/>
        <v/>
      </c>
      <c r="E148" s="56"/>
      <c r="F148" s="54"/>
      <c r="G148" s="273"/>
      <c r="H148" s="59"/>
      <c r="I148" s="60"/>
      <c r="J148" s="61"/>
      <c r="K148" s="274"/>
      <c r="L148" s="62"/>
      <c r="M148" s="63"/>
      <c r="N148" s="64"/>
      <c r="O148" s="63"/>
      <c r="P148" s="64"/>
      <c r="Q148" s="50">
        <f t="shared" si="5"/>
        <v>0</v>
      </c>
      <c r="R148" s="65"/>
    </row>
    <row r="149" spans="2:18" ht="33" customHeight="1" x14ac:dyDescent="0.25">
      <c r="B149" s="424">
        <v>134</v>
      </c>
      <c r="C149" s="55"/>
      <c r="D149" s="53" t="str">
        <f t="shared" si="6"/>
        <v/>
      </c>
      <c r="E149" s="56"/>
      <c r="F149" s="54"/>
      <c r="G149" s="273"/>
      <c r="H149" s="59"/>
      <c r="I149" s="60"/>
      <c r="J149" s="61"/>
      <c r="K149" s="274"/>
      <c r="L149" s="62"/>
      <c r="M149" s="63"/>
      <c r="N149" s="64"/>
      <c r="O149" s="63"/>
      <c r="P149" s="64"/>
      <c r="Q149" s="50">
        <f t="shared" si="5"/>
        <v>0</v>
      </c>
      <c r="R149" s="65"/>
    </row>
    <row r="150" spans="2:18" ht="33" customHeight="1" x14ac:dyDescent="0.25">
      <c r="B150" s="424">
        <v>135</v>
      </c>
      <c r="C150" s="55"/>
      <c r="D150" s="53" t="str">
        <f t="shared" si="6"/>
        <v/>
      </c>
      <c r="E150" s="56"/>
      <c r="F150" s="54"/>
      <c r="G150" s="273"/>
      <c r="H150" s="59"/>
      <c r="I150" s="60"/>
      <c r="J150" s="61"/>
      <c r="K150" s="274"/>
      <c r="L150" s="62"/>
      <c r="M150" s="63"/>
      <c r="N150" s="64"/>
      <c r="O150" s="63"/>
      <c r="P150" s="64"/>
      <c r="Q150" s="50">
        <f t="shared" si="5"/>
        <v>0</v>
      </c>
      <c r="R150" s="65"/>
    </row>
    <row r="151" spans="2:18" ht="33" customHeight="1" x14ac:dyDescent="0.25">
      <c r="B151" s="424">
        <v>136</v>
      </c>
      <c r="C151" s="55"/>
      <c r="D151" s="53" t="str">
        <f t="shared" si="6"/>
        <v/>
      </c>
      <c r="E151" s="56"/>
      <c r="F151" s="54"/>
      <c r="G151" s="273"/>
      <c r="H151" s="59"/>
      <c r="I151" s="60"/>
      <c r="J151" s="61"/>
      <c r="K151" s="274"/>
      <c r="L151" s="62"/>
      <c r="M151" s="63"/>
      <c r="N151" s="64"/>
      <c r="O151" s="63"/>
      <c r="P151" s="64"/>
      <c r="Q151" s="50">
        <f t="shared" si="5"/>
        <v>0</v>
      </c>
      <c r="R151" s="65"/>
    </row>
    <row r="152" spans="2:18" ht="33" customHeight="1" x14ac:dyDescent="0.25">
      <c r="B152" s="424">
        <v>137</v>
      </c>
      <c r="C152" s="55"/>
      <c r="D152" s="53" t="str">
        <f t="shared" si="6"/>
        <v/>
      </c>
      <c r="E152" s="56"/>
      <c r="F152" s="54"/>
      <c r="G152" s="273"/>
      <c r="H152" s="59"/>
      <c r="I152" s="60"/>
      <c r="J152" s="61"/>
      <c r="K152" s="274"/>
      <c r="L152" s="62"/>
      <c r="M152" s="63"/>
      <c r="N152" s="64"/>
      <c r="O152" s="63"/>
      <c r="P152" s="64"/>
      <c r="Q152" s="50">
        <f t="shared" si="5"/>
        <v>0</v>
      </c>
      <c r="R152" s="65"/>
    </row>
    <row r="153" spans="2:18" ht="33" customHeight="1" x14ac:dyDescent="0.25">
      <c r="B153" s="424">
        <v>138</v>
      </c>
      <c r="C153" s="55"/>
      <c r="D153" s="53" t="str">
        <f t="shared" si="6"/>
        <v/>
      </c>
      <c r="E153" s="56"/>
      <c r="F153" s="54"/>
      <c r="G153" s="273"/>
      <c r="H153" s="59"/>
      <c r="I153" s="60"/>
      <c r="J153" s="61"/>
      <c r="K153" s="274"/>
      <c r="L153" s="62"/>
      <c r="M153" s="63"/>
      <c r="N153" s="64"/>
      <c r="O153" s="63"/>
      <c r="P153" s="64"/>
      <c r="Q153" s="50">
        <f t="shared" si="5"/>
        <v>0</v>
      </c>
      <c r="R153" s="65"/>
    </row>
    <row r="154" spans="2:18" ht="33" customHeight="1" x14ac:dyDescent="0.25">
      <c r="B154" s="424">
        <v>139</v>
      </c>
      <c r="C154" s="55"/>
      <c r="D154" s="53" t="str">
        <f t="shared" si="6"/>
        <v/>
      </c>
      <c r="E154" s="56"/>
      <c r="F154" s="54"/>
      <c r="G154" s="273"/>
      <c r="H154" s="59"/>
      <c r="I154" s="60"/>
      <c r="J154" s="61"/>
      <c r="K154" s="274"/>
      <c r="L154" s="62"/>
      <c r="M154" s="63"/>
      <c r="N154" s="64"/>
      <c r="O154" s="63"/>
      <c r="P154" s="64"/>
      <c r="Q154" s="50">
        <f t="shared" si="5"/>
        <v>0</v>
      </c>
      <c r="R154" s="65"/>
    </row>
    <row r="155" spans="2:18" ht="33" customHeight="1" x14ac:dyDescent="0.25">
      <c r="B155" s="424">
        <v>140</v>
      </c>
      <c r="C155" s="55"/>
      <c r="D155" s="53" t="str">
        <f t="shared" si="6"/>
        <v/>
      </c>
      <c r="E155" s="56"/>
      <c r="F155" s="54"/>
      <c r="G155" s="273"/>
      <c r="H155" s="59"/>
      <c r="I155" s="60"/>
      <c r="J155" s="61"/>
      <c r="K155" s="274"/>
      <c r="L155" s="62"/>
      <c r="M155" s="63"/>
      <c r="N155" s="64"/>
      <c r="O155" s="63"/>
      <c r="P155" s="64"/>
      <c r="Q155" s="50">
        <f t="shared" si="5"/>
        <v>0</v>
      </c>
      <c r="R155" s="65"/>
    </row>
    <row r="156" spans="2:18" ht="33" customHeight="1" x14ac:dyDescent="0.25">
      <c r="B156" s="424">
        <v>141</v>
      </c>
      <c r="C156" s="55"/>
      <c r="D156" s="53" t="str">
        <f t="shared" si="6"/>
        <v/>
      </c>
      <c r="E156" s="56"/>
      <c r="F156" s="54"/>
      <c r="G156" s="273"/>
      <c r="H156" s="59"/>
      <c r="I156" s="60"/>
      <c r="J156" s="61"/>
      <c r="K156" s="274"/>
      <c r="L156" s="62"/>
      <c r="M156" s="63"/>
      <c r="N156" s="64"/>
      <c r="O156" s="63"/>
      <c r="P156" s="64"/>
      <c r="Q156" s="50">
        <f t="shared" si="5"/>
        <v>0</v>
      </c>
      <c r="R156" s="65"/>
    </row>
    <row r="157" spans="2:18" ht="33" customHeight="1" x14ac:dyDescent="0.25">
      <c r="B157" s="424">
        <v>142</v>
      </c>
      <c r="C157" s="55"/>
      <c r="D157" s="53" t="str">
        <f t="shared" si="6"/>
        <v/>
      </c>
      <c r="E157" s="56"/>
      <c r="F157" s="54"/>
      <c r="G157" s="273"/>
      <c r="H157" s="59"/>
      <c r="I157" s="60"/>
      <c r="J157" s="61"/>
      <c r="K157" s="274"/>
      <c r="L157" s="62"/>
      <c r="M157" s="63"/>
      <c r="N157" s="64"/>
      <c r="O157" s="63"/>
      <c r="P157" s="64"/>
      <c r="Q157" s="50">
        <f t="shared" si="5"/>
        <v>0</v>
      </c>
      <c r="R157" s="65"/>
    </row>
    <row r="158" spans="2:18" ht="33" customHeight="1" x14ac:dyDescent="0.25">
      <c r="B158" s="424">
        <v>143</v>
      </c>
      <c r="C158" s="55"/>
      <c r="D158" s="53" t="str">
        <f t="shared" si="6"/>
        <v/>
      </c>
      <c r="E158" s="56"/>
      <c r="F158" s="54"/>
      <c r="G158" s="273"/>
      <c r="H158" s="59"/>
      <c r="I158" s="60"/>
      <c r="J158" s="61"/>
      <c r="K158" s="274"/>
      <c r="L158" s="62"/>
      <c r="M158" s="63"/>
      <c r="N158" s="64"/>
      <c r="O158" s="63"/>
      <c r="P158" s="64"/>
      <c r="Q158" s="50">
        <f t="shared" si="5"/>
        <v>0</v>
      </c>
      <c r="R158" s="65"/>
    </row>
    <row r="159" spans="2:18" ht="33" customHeight="1" x14ac:dyDescent="0.25">
      <c r="B159" s="424">
        <v>144</v>
      </c>
      <c r="C159" s="55"/>
      <c r="D159" s="53" t="str">
        <f t="shared" si="6"/>
        <v/>
      </c>
      <c r="E159" s="56"/>
      <c r="F159" s="54"/>
      <c r="G159" s="273"/>
      <c r="H159" s="59"/>
      <c r="I159" s="60"/>
      <c r="J159" s="61"/>
      <c r="K159" s="274"/>
      <c r="L159" s="62"/>
      <c r="M159" s="63"/>
      <c r="N159" s="64"/>
      <c r="O159" s="63"/>
      <c r="P159" s="64"/>
      <c r="Q159" s="50">
        <f t="shared" si="5"/>
        <v>0</v>
      </c>
      <c r="R159" s="65"/>
    </row>
    <row r="160" spans="2:18" ht="33" customHeight="1" x14ac:dyDescent="0.25">
      <c r="B160" s="424">
        <v>145</v>
      </c>
      <c r="C160" s="55"/>
      <c r="D160" s="53" t="str">
        <f t="shared" si="6"/>
        <v/>
      </c>
      <c r="E160" s="56"/>
      <c r="F160" s="54"/>
      <c r="G160" s="273"/>
      <c r="H160" s="59"/>
      <c r="I160" s="60"/>
      <c r="J160" s="61"/>
      <c r="K160" s="274"/>
      <c r="L160" s="62"/>
      <c r="M160" s="63"/>
      <c r="N160" s="64"/>
      <c r="O160" s="63"/>
      <c r="P160" s="64"/>
      <c r="Q160" s="50">
        <f t="shared" si="5"/>
        <v>0</v>
      </c>
      <c r="R160" s="65"/>
    </row>
    <row r="161" spans="2:18" ht="33" customHeight="1" x14ac:dyDescent="0.25">
      <c r="B161" s="424">
        <v>146</v>
      </c>
      <c r="C161" s="55"/>
      <c r="D161" s="53" t="str">
        <f t="shared" si="6"/>
        <v/>
      </c>
      <c r="E161" s="56"/>
      <c r="F161" s="54"/>
      <c r="G161" s="273"/>
      <c r="H161" s="59"/>
      <c r="I161" s="60"/>
      <c r="J161" s="61"/>
      <c r="K161" s="274"/>
      <c r="L161" s="62"/>
      <c r="M161" s="63"/>
      <c r="N161" s="64"/>
      <c r="O161" s="63"/>
      <c r="P161" s="64"/>
      <c r="Q161" s="50">
        <f t="shared" si="5"/>
        <v>0</v>
      </c>
      <c r="R161" s="65"/>
    </row>
    <row r="162" spans="2:18" ht="33" customHeight="1" x14ac:dyDescent="0.25">
      <c r="B162" s="424">
        <v>147</v>
      </c>
      <c r="C162" s="55"/>
      <c r="D162" s="53" t="str">
        <f t="shared" si="6"/>
        <v/>
      </c>
      <c r="E162" s="56"/>
      <c r="F162" s="54"/>
      <c r="G162" s="273"/>
      <c r="H162" s="59"/>
      <c r="I162" s="60"/>
      <c r="J162" s="61"/>
      <c r="K162" s="274"/>
      <c r="L162" s="62"/>
      <c r="M162" s="63"/>
      <c r="N162" s="64"/>
      <c r="O162" s="63"/>
      <c r="P162" s="64"/>
      <c r="Q162" s="50">
        <f t="shared" si="5"/>
        <v>0</v>
      </c>
      <c r="R162" s="65"/>
    </row>
    <row r="163" spans="2:18" ht="33" customHeight="1" x14ac:dyDescent="0.25">
      <c r="B163" s="424">
        <v>148</v>
      </c>
      <c r="C163" s="55"/>
      <c r="D163" s="53" t="str">
        <f t="shared" si="6"/>
        <v/>
      </c>
      <c r="E163" s="56"/>
      <c r="F163" s="54"/>
      <c r="G163" s="273"/>
      <c r="H163" s="59"/>
      <c r="I163" s="60"/>
      <c r="J163" s="61"/>
      <c r="K163" s="274"/>
      <c r="L163" s="62"/>
      <c r="M163" s="63"/>
      <c r="N163" s="64"/>
      <c r="O163" s="63"/>
      <c r="P163" s="64"/>
      <c r="Q163" s="50">
        <f t="shared" si="5"/>
        <v>0</v>
      </c>
      <c r="R163" s="65"/>
    </row>
    <row r="164" spans="2:18" ht="33" customHeight="1" x14ac:dyDescent="0.25">
      <c r="B164" s="424">
        <v>149</v>
      </c>
      <c r="C164" s="55"/>
      <c r="D164" s="53" t="str">
        <f t="shared" si="6"/>
        <v/>
      </c>
      <c r="E164" s="56"/>
      <c r="F164" s="54"/>
      <c r="G164" s="273"/>
      <c r="H164" s="59"/>
      <c r="I164" s="60"/>
      <c r="J164" s="61"/>
      <c r="K164" s="274"/>
      <c r="L164" s="62"/>
      <c r="M164" s="63"/>
      <c r="N164" s="64"/>
      <c r="O164" s="63"/>
      <c r="P164" s="64"/>
      <c r="Q164" s="50">
        <f t="shared" si="5"/>
        <v>0</v>
      </c>
      <c r="R164" s="65"/>
    </row>
    <row r="165" spans="2:18" ht="33" customHeight="1" x14ac:dyDescent="0.25">
      <c r="B165" s="424">
        <v>150</v>
      </c>
      <c r="C165" s="55"/>
      <c r="D165" s="53" t="str">
        <f t="shared" si="6"/>
        <v/>
      </c>
      <c r="E165" s="56"/>
      <c r="F165" s="54"/>
      <c r="G165" s="273"/>
      <c r="H165" s="59"/>
      <c r="I165" s="60"/>
      <c r="J165" s="61"/>
      <c r="K165" s="274"/>
      <c r="L165" s="62"/>
      <c r="M165" s="63"/>
      <c r="N165" s="64"/>
      <c r="O165" s="63"/>
      <c r="P165" s="64"/>
      <c r="Q165" s="50">
        <f t="shared" si="5"/>
        <v>0</v>
      </c>
      <c r="R165" s="65"/>
    </row>
    <row r="166" spans="2:18" ht="33" customHeight="1" x14ac:dyDescent="0.25">
      <c r="B166" s="424">
        <v>151</v>
      </c>
      <c r="C166" s="55"/>
      <c r="D166" s="53" t="str">
        <f t="shared" si="6"/>
        <v/>
      </c>
      <c r="E166" s="56"/>
      <c r="F166" s="54"/>
      <c r="G166" s="273"/>
      <c r="H166" s="59"/>
      <c r="I166" s="60"/>
      <c r="J166" s="61"/>
      <c r="K166" s="274"/>
      <c r="L166" s="62"/>
      <c r="M166" s="63"/>
      <c r="N166" s="64"/>
      <c r="O166" s="63"/>
      <c r="P166" s="64"/>
      <c r="Q166" s="50">
        <f t="shared" si="5"/>
        <v>0</v>
      </c>
      <c r="R166" s="65"/>
    </row>
    <row r="167" spans="2:18" ht="33" customHeight="1" x14ac:dyDescent="0.25">
      <c r="B167" s="424">
        <v>152</v>
      </c>
      <c r="C167" s="55"/>
      <c r="D167" s="53" t="str">
        <f t="shared" si="6"/>
        <v/>
      </c>
      <c r="E167" s="56"/>
      <c r="F167" s="54"/>
      <c r="G167" s="273"/>
      <c r="H167" s="59"/>
      <c r="I167" s="60"/>
      <c r="J167" s="61"/>
      <c r="K167" s="274"/>
      <c r="L167" s="62"/>
      <c r="M167" s="63"/>
      <c r="N167" s="64"/>
      <c r="O167" s="63"/>
      <c r="P167" s="64"/>
      <c r="Q167" s="50">
        <f t="shared" si="5"/>
        <v>0</v>
      </c>
      <c r="R167" s="65"/>
    </row>
    <row r="168" spans="2:18" ht="33" customHeight="1" x14ac:dyDescent="0.25">
      <c r="B168" s="424">
        <v>153</v>
      </c>
      <c r="C168" s="55"/>
      <c r="D168" s="53" t="str">
        <f t="shared" si="6"/>
        <v/>
      </c>
      <c r="E168" s="56"/>
      <c r="F168" s="54"/>
      <c r="G168" s="273"/>
      <c r="H168" s="59"/>
      <c r="I168" s="60"/>
      <c r="J168" s="61"/>
      <c r="K168" s="274"/>
      <c r="L168" s="62"/>
      <c r="M168" s="63"/>
      <c r="N168" s="64"/>
      <c r="O168" s="63"/>
      <c r="P168" s="64"/>
      <c r="Q168" s="50">
        <f t="shared" si="5"/>
        <v>0</v>
      </c>
      <c r="R168" s="65"/>
    </row>
    <row r="169" spans="2:18" ht="33" customHeight="1" x14ac:dyDescent="0.25">
      <c r="B169" s="424">
        <v>154</v>
      </c>
      <c r="C169" s="55"/>
      <c r="D169" s="53" t="str">
        <f t="shared" si="6"/>
        <v/>
      </c>
      <c r="E169" s="56"/>
      <c r="F169" s="54"/>
      <c r="G169" s="273"/>
      <c r="H169" s="59"/>
      <c r="I169" s="60"/>
      <c r="J169" s="61"/>
      <c r="K169" s="274"/>
      <c r="L169" s="62"/>
      <c r="M169" s="63"/>
      <c r="N169" s="64"/>
      <c r="O169" s="63"/>
      <c r="P169" s="64"/>
      <c r="Q169" s="50">
        <f t="shared" si="5"/>
        <v>0</v>
      </c>
      <c r="R169" s="65"/>
    </row>
    <row r="170" spans="2:18" ht="33" customHeight="1" x14ac:dyDescent="0.25">
      <c r="B170" s="424">
        <v>155</v>
      </c>
      <c r="C170" s="55"/>
      <c r="D170" s="53" t="str">
        <f t="shared" si="6"/>
        <v/>
      </c>
      <c r="E170" s="56"/>
      <c r="F170" s="54"/>
      <c r="G170" s="273"/>
      <c r="H170" s="59"/>
      <c r="I170" s="60"/>
      <c r="J170" s="61"/>
      <c r="K170" s="274"/>
      <c r="L170" s="62"/>
      <c r="M170" s="63"/>
      <c r="N170" s="64"/>
      <c r="O170" s="63"/>
      <c r="P170" s="64"/>
      <c r="Q170" s="50">
        <f t="shared" si="5"/>
        <v>0</v>
      </c>
      <c r="R170" s="65"/>
    </row>
    <row r="171" spans="2:18" ht="33" customHeight="1" x14ac:dyDescent="0.25">
      <c r="B171" s="424">
        <v>156</v>
      </c>
      <c r="C171" s="55"/>
      <c r="D171" s="53" t="str">
        <f t="shared" si="6"/>
        <v/>
      </c>
      <c r="E171" s="56"/>
      <c r="F171" s="54"/>
      <c r="G171" s="273"/>
      <c r="H171" s="59"/>
      <c r="I171" s="60"/>
      <c r="J171" s="61"/>
      <c r="K171" s="274"/>
      <c r="L171" s="62"/>
      <c r="M171" s="63"/>
      <c r="N171" s="64"/>
      <c r="O171" s="63"/>
      <c r="P171" s="64"/>
      <c r="Q171" s="50">
        <f t="shared" si="5"/>
        <v>0</v>
      </c>
      <c r="R171" s="65"/>
    </row>
    <row r="172" spans="2:18" ht="33" customHeight="1" x14ac:dyDescent="0.25">
      <c r="B172" s="424">
        <v>157</v>
      </c>
      <c r="C172" s="55"/>
      <c r="D172" s="53" t="str">
        <f t="shared" si="6"/>
        <v/>
      </c>
      <c r="E172" s="56"/>
      <c r="F172" s="54"/>
      <c r="G172" s="273"/>
      <c r="H172" s="59"/>
      <c r="I172" s="60"/>
      <c r="J172" s="61"/>
      <c r="K172" s="274"/>
      <c r="L172" s="62"/>
      <c r="M172" s="63"/>
      <c r="N172" s="64"/>
      <c r="O172" s="63"/>
      <c r="P172" s="64"/>
      <c r="Q172" s="50">
        <f t="shared" si="5"/>
        <v>0</v>
      </c>
      <c r="R172" s="65"/>
    </row>
    <row r="173" spans="2:18" ht="33" customHeight="1" x14ac:dyDescent="0.25">
      <c r="B173" s="424">
        <v>158</v>
      </c>
      <c r="C173" s="55"/>
      <c r="D173" s="53" t="str">
        <f t="shared" si="6"/>
        <v/>
      </c>
      <c r="E173" s="56"/>
      <c r="F173" s="54"/>
      <c r="G173" s="273"/>
      <c r="H173" s="59"/>
      <c r="I173" s="60"/>
      <c r="J173" s="61"/>
      <c r="K173" s="274"/>
      <c r="L173" s="62"/>
      <c r="M173" s="63"/>
      <c r="N173" s="64"/>
      <c r="O173" s="63"/>
      <c r="P173" s="64"/>
      <c r="Q173" s="50">
        <f t="shared" si="5"/>
        <v>0</v>
      </c>
      <c r="R173" s="65"/>
    </row>
    <row r="174" spans="2:18" ht="33" customHeight="1" x14ac:dyDescent="0.25">
      <c r="B174" s="424">
        <v>159</v>
      </c>
      <c r="C174" s="55"/>
      <c r="D174" s="53" t="str">
        <f t="shared" si="6"/>
        <v/>
      </c>
      <c r="E174" s="56"/>
      <c r="F174" s="54"/>
      <c r="G174" s="273"/>
      <c r="H174" s="59"/>
      <c r="I174" s="60"/>
      <c r="J174" s="61"/>
      <c r="K174" s="274"/>
      <c r="L174" s="62"/>
      <c r="M174" s="63"/>
      <c r="N174" s="64"/>
      <c r="O174" s="63"/>
      <c r="P174" s="64"/>
      <c r="Q174" s="50">
        <f t="shared" si="5"/>
        <v>0</v>
      </c>
      <c r="R174" s="65"/>
    </row>
    <row r="175" spans="2:18" ht="33" customHeight="1" x14ac:dyDescent="0.25">
      <c r="B175" s="424">
        <v>160</v>
      </c>
      <c r="C175" s="55"/>
      <c r="D175" s="53" t="str">
        <f t="shared" si="6"/>
        <v/>
      </c>
      <c r="E175" s="56"/>
      <c r="F175" s="54"/>
      <c r="G175" s="273"/>
      <c r="H175" s="59"/>
      <c r="I175" s="60"/>
      <c r="J175" s="61"/>
      <c r="K175" s="274"/>
      <c r="L175" s="62"/>
      <c r="M175" s="63"/>
      <c r="N175" s="64"/>
      <c r="O175" s="63"/>
      <c r="P175" s="64"/>
      <c r="Q175" s="50">
        <f t="shared" si="5"/>
        <v>0</v>
      </c>
      <c r="R175" s="65"/>
    </row>
    <row r="176" spans="2:18" ht="33" customHeight="1" x14ac:dyDescent="0.25">
      <c r="B176" s="424">
        <v>161</v>
      </c>
      <c r="C176" s="55"/>
      <c r="D176" s="53" t="str">
        <f t="shared" si="6"/>
        <v/>
      </c>
      <c r="E176" s="56"/>
      <c r="F176" s="54"/>
      <c r="G176" s="273"/>
      <c r="H176" s="59"/>
      <c r="I176" s="60"/>
      <c r="J176" s="61"/>
      <c r="K176" s="274"/>
      <c r="L176" s="62"/>
      <c r="M176" s="63"/>
      <c r="N176" s="64"/>
      <c r="O176" s="63"/>
      <c r="P176" s="64"/>
      <c r="Q176" s="50">
        <f t="shared" si="5"/>
        <v>0</v>
      </c>
      <c r="R176" s="65"/>
    </row>
    <row r="177" spans="2:18" ht="33" customHeight="1" x14ac:dyDescent="0.25">
      <c r="B177" s="424">
        <v>162</v>
      </c>
      <c r="C177" s="55"/>
      <c r="D177" s="53" t="str">
        <f t="shared" si="6"/>
        <v/>
      </c>
      <c r="E177" s="56"/>
      <c r="F177" s="54"/>
      <c r="G177" s="273"/>
      <c r="H177" s="59"/>
      <c r="I177" s="60"/>
      <c r="J177" s="61"/>
      <c r="K177" s="274"/>
      <c r="L177" s="62"/>
      <c r="M177" s="63"/>
      <c r="N177" s="64"/>
      <c r="O177" s="63"/>
      <c r="P177" s="64"/>
      <c r="Q177" s="50">
        <f t="shared" si="5"/>
        <v>0</v>
      </c>
      <c r="R177" s="65"/>
    </row>
    <row r="178" spans="2:18" ht="33" customHeight="1" x14ac:dyDescent="0.25">
      <c r="B178" s="424">
        <v>163</v>
      </c>
      <c r="C178" s="55"/>
      <c r="D178" s="53" t="str">
        <f t="shared" si="6"/>
        <v/>
      </c>
      <c r="E178" s="56"/>
      <c r="F178" s="54"/>
      <c r="G178" s="273"/>
      <c r="H178" s="59"/>
      <c r="I178" s="60"/>
      <c r="J178" s="61"/>
      <c r="K178" s="274"/>
      <c r="L178" s="62"/>
      <c r="M178" s="63"/>
      <c r="N178" s="64"/>
      <c r="O178" s="63"/>
      <c r="P178" s="64"/>
      <c r="Q178" s="50">
        <f t="shared" si="5"/>
        <v>0</v>
      </c>
      <c r="R178" s="65"/>
    </row>
    <row r="179" spans="2:18" ht="33" customHeight="1" x14ac:dyDescent="0.25">
      <c r="B179" s="424">
        <v>164</v>
      </c>
      <c r="C179" s="55"/>
      <c r="D179" s="53" t="str">
        <f t="shared" si="6"/>
        <v/>
      </c>
      <c r="E179" s="56"/>
      <c r="F179" s="54"/>
      <c r="G179" s="273"/>
      <c r="H179" s="59"/>
      <c r="I179" s="60"/>
      <c r="J179" s="61"/>
      <c r="K179" s="274"/>
      <c r="L179" s="62"/>
      <c r="M179" s="63"/>
      <c r="N179" s="64"/>
      <c r="O179" s="63"/>
      <c r="P179" s="64"/>
      <c r="Q179" s="50">
        <f t="shared" si="5"/>
        <v>0</v>
      </c>
      <c r="R179" s="65"/>
    </row>
    <row r="180" spans="2:18" ht="33" customHeight="1" x14ac:dyDescent="0.25">
      <c r="B180" s="424">
        <v>165</v>
      </c>
      <c r="C180" s="55"/>
      <c r="D180" s="53" t="str">
        <f t="shared" si="6"/>
        <v/>
      </c>
      <c r="E180" s="56"/>
      <c r="F180" s="54"/>
      <c r="G180" s="273"/>
      <c r="H180" s="59"/>
      <c r="I180" s="60"/>
      <c r="J180" s="61"/>
      <c r="K180" s="274"/>
      <c r="L180" s="62"/>
      <c r="M180" s="63"/>
      <c r="N180" s="64"/>
      <c r="O180" s="63"/>
      <c r="P180" s="64"/>
      <c r="Q180" s="50">
        <f t="shared" si="5"/>
        <v>0</v>
      </c>
      <c r="R180" s="65"/>
    </row>
    <row r="181" spans="2:18" ht="33" customHeight="1" x14ac:dyDescent="0.25">
      <c r="B181" s="424">
        <v>166</v>
      </c>
      <c r="C181" s="55"/>
      <c r="D181" s="53" t="str">
        <f t="shared" si="6"/>
        <v/>
      </c>
      <c r="E181" s="56"/>
      <c r="F181" s="54"/>
      <c r="G181" s="273"/>
      <c r="H181" s="59"/>
      <c r="I181" s="60"/>
      <c r="J181" s="61"/>
      <c r="K181" s="274"/>
      <c r="L181" s="62"/>
      <c r="M181" s="63"/>
      <c r="N181" s="64"/>
      <c r="O181" s="63"/>
      <c r="P181" s="64"/>
      <c r="Q181" s="50">
        <f t="shared" si="5"/>
        <v>0</v>
      </c>
      <c r="R181" s="65"/>
    </row>
    <row r="182" spans="2:18" ht="33" customHeight="1" x14ac:dyDescent="0.25">
      <c r="B182" s="424">
        <v>167</v>
      </c>
      <c r="C182" s="55"/>
      <c r="D182" s="53" t="str">
        <f t="shared" si="6"/>
        <v/>
      </c>
      <c r="E182" s="56"/>
      <c r="F182" s="54"/>
      <c r="G182" s="273"/>
      <c r="H182" s="59"/>
      <c r="I182" s="60"/>
      <c r="J182" s="61"/>
      <c r="K182" s="274"/>
      <c r="L182" s="62"/>
      <c r="M182" s="63"/>
      <c r="N182" s="64"/>
      <c r="O182" s="63"/>
      <c r="P182" s="64"/>
      <c r="Q182" s="50">
        <f t="shared" si="5"/>
        <v>0</v>
      </c>
      <c r="R182" s="65"/>
    </row>
    <row r="183" spans="2:18" ht="33" customHeight="1" x14ac:dyDescent="0.25">
      <c r="B183" s="424">
        <v>168</v>
      </c>
      <c r="C183" s="55"/>
      <c r="D183" s="53" t="str">
        <f t="shared" si="6"/>
        <v/>
      </c>
      <c r="E183" s="56"/>
      <c r="F183" s="54"/>
      <c r="G183" s="273"/>
      <c r="H183" s="59"/>
      <c r="I183" s="60"/>
      <c r="J183" s="61"/>
      <c r="K183" s="274"/>
      <c r="L183" s="62"/>
      <c r="M183" s="63"/>
      <c r="N183" s="64"/>
      <c r="O183" s="63"/>
      <c r="P183" s="64"/>
      <c r="Q183" s="50">
        <f t="shared" si="5"/>
        <v>0</v>
      </c>
      <c r="R183" s="65"/>
    </row>
    <row r="184" spans="2:18" ht="33" customHeight="1" x14ac:dyDescent="0.25">
      <c r="B184" s="424">
        <v>169</v>
      </c>
      <c r="C184" s="55"/>
      <c r="D184" s="53" t="str">
        <f t="shared" si="6"/>
        <v/>
      </c>
      <c r="E184" s="56"/>
      <c r="F184" s="54"/>
      <c r="G184" s="273"/>
      <c r="H184" s="59"/>
      <c r="I184" s="60"/>
      <c r="J184" s="61"/>
      <c r="K184" s="274"/>
      <c r="L184" s="62"/>
      <c r="M184" s="63"/>
      <c r="N184" s="64"/>
      <c r="O184" s="63"/>
      <c r="P184" s="64"/>
      <c r="Q184" s="50">
        <f t="shared" si="5"/>
        <v>0</v>
      </c>
      <c r="R184" s="65"/>
    </row>
    <row r="185" spans="2:18" ht="33" customHeight="1" x14ac:dyDescent="0.25">
      <c r="B185" s="424">
        <v>170</v>
      </c>
      <c r="C185" s="55"/>
      <c r="D185" s="53" t="str">
        <f t="shared" si="6"/>
        <v/>
      </c>
      <c r="E185" s="56"/>
      <c r="F185" s="54"/>
      <c r="G185" s="273"/>
      <c r="H185" s="59"/>
      <c r="I185" s="60"/>
      <c r="J185" s="61"/>
      <c r="K185" s="274"/>
      <c r="L185" s="62"/>
      <c r="M185" s="63"/>
      <c r="N185" s="64"/>
      <c r="O185" s="63"/>
      <c r="P185" s="64"/>
      <c r="Q185" s="50">
        <f t="shared" si="5"/>
        <v>0</v>
      </c>
      <c r="R185" s="65"/>
    </row>
    <row r="186" spans="2:18" ht="33" customHeight="1" x14ac:dyDescent="0.25">
      <c r="B186" s="424">
        <v>171</v>
      </c>
      <c r="C186" s="55"/>
      <c r="D186" s="53" t="str">
        <f t="shared" si="6"/>
        <v/>
      </c>
      <c r="E186" s="56"/>
      <c r="F186" s="54"/>
      <c r="G186" s="273"/>
      <c r="H186" s="59"/>
      <c r="I186" s="60"/>
      <c r="J186" s="61"/>
      <c r="K186" s="274"/>
      <c r="L186" s="62"/>
      <c r="M186" s="63"/>
      <c r="N186" s="64"/>
      <c r="O186" s="63"/>
      <c r="P186" s="64"/>
      <c r="Q186" s="50">
        <f t="shared" si="5"/>
        <v>0</v>
      </c>
      <c r="R186" s="65"/>
    </row>
    <row r="187" spans="2:18" ht="33" customHeight="1" x14ac:dyDescent="0.25">
      <c r="B187" s="424">
        <v>172</v>
      </c>
      <c r="C187" s="55"/>
      <c r="D187" s="53" t="str">
        <f t="shared" si="6"/>
        <v/>
      </c>
      <c r="E187" s="56"/>
      <c r="F187" s="54"/>
      <c r="G187" s="273"/>
      <c r="H187" s="59"/>
      <c r="I187" s="60"/>
      <c r="J187" s="61"/>
      <c r="K187" s="274"/>
      <c r="L187" s="62"/>
      <c r="M187" s="63"/>
      <c r="N187" s="64"/>
      <c r="O187" s="63"/>
      <c r="P187" s="64"/>
      <c r="Q187" s="50">
        <f t="shared" si="5"/>
        <v>0</v>
      </c>
      <c r="R187" s="65"/>
    </row>
    <row r="188" spans="2:18" ht="33" customHeight="1" x14ac:dyDescent="0.25">
      <c r="B188" s="424">
        <v>173</v>
      </c>
      <c r="C188" s="55"/>
      <c r="D188" s="53" t="str">
        <f t="shared" si="6"/>
        <v/>
      </c>
      <c r="E188" s="56"/>
      <c r="F188" s="54"/>
      <c r="G188" s="273"/>
      <c r="H188" s="59"/>
      <c r="I188" s="60"/>
      <c r="J188" s="61"/>
      <c r="K188" s="274"/>
      <c r="L188" s="62"/>
      <c r="M188" s="63"/>
      <c r="N188" s="64"/>
      <c r="O188" s="63"/>
      <c r="P188" s="64"/>
      <c r="Q188" s="50">
        <f t="shared" si="5"/>
        <v>0</v>
      </c>
      <c r="R188" s="65"/>
    </row>
    <row r="189" spans="2:18" ht="33" customHeight="1" x14ac:dyDescent="0.25">
      <c r="B189" s="424">
        <v>174</v>
      </c>
      <c r="C189" s="55"/>
      <c r="D189" s="53" t="str">
        <f t="shared" si="6"/>
        <v/>
      </c>
      <c r="E189" s="56"/>
      <c r="F189" s="54"/>
      <c r="G189" s="273"/>
      <c r="H189" s="59"/>
      <c r="I189" s="60"/>
      <c r="J189" s="61"/>
      <c r="K189" s="274"/>
      <c r="L189" s="62"/>
      <c r="M189" s="63"/>
      <c r="N189" s="64"/>
      <c r="O189" s="63"/>
      <c r="P189" s="64"/>
      <c r="Q189" s="50">
        <f t="shared" si="5"/>
        <v>0</v>
      </c>
      <c r="R189" s="65"/>
    </row>
    <row r="190" spans="2:18" ht="33" customHeight="1" x14ac:dyDescent="0.25">
      <c r="B190" s="424">
        <v>175</v>
      </c>
      <c r="C190" s="55"/>
      <c r="D190" s="53" t="str">
        <f t="shared" si="6"/>
        <v/>
      </c>
      <c r="E190" s="56"/>
      <c r="F190" s="54"/>
      <c r="G190" s="273"/>
      <c r="H190" s="59"/>
      <c r="I190" s="60"/>
      <c r="J190" s="61"/>
      <c r="K190" s="274"/>
      <c r="L190" s="62"/>
      <c r="M190" s="63"/>
      <c r="N190" s="64"/>
      <c r="O190" s="63"/>
      <c r="P190" s="64"/>
      <c r="Q190" s="50">
        <f t="shared" si="5"/>
        <v>0</v>
      </c>
      <c r="R190" s="65"/>
    </row>
    <row r="191" spans="2:18" ht="33" customHeight="1" x14ac:dyDescent="0.25">
      <c r="B191" s="424">
        <v>176</v>
      </c>
      <c r="C191" s="55"/>
      <c r="D191" s="53" t="str">
        <f t="shared" si="6"/>
        <v/>
      </c>
      <c r="E191" s="56"/>
      <c r="F191" s="54"/>
      <c r="G191" s="273"/>
      <c r="H191" s="59"/>
      <c r="I191" s="60"/>
      <c r="J191" s="61"/>
      <c r="K191" s="274"/>
      <c r="L191" s="62"/>
      <c r="M191" s="63"/>
      <c r="N191" s="64"/>
      <c r="O191" s="63"/>
      <c r="P191" s="64"/>
      <c r="Q191" s="50">
        <f t="shared" si="5"/>
        <v>0</v>
      </c>
      <c r="R191" s="65"/>
    </row>
    <row r="192" spans="2:18" ht="33" customHeight="1" x14ac:dyDescent="0.25">
      <c r="B192" s="424">
        <v>177</v>
      </c>
      <c r="C192" s="55"/>
      <c r="D192" s="53" t="str">
        <f t="shared" si="6"/>
        <v/>
      </c>
      <c r="E192" s="56"/>
      <c r="F192" s="54"/>
      <c r="G192" s="273"/>
      <c r="H192" s="59"/>
      <c r="I192" s="60"/>
      <c r="J192" s="61"/>
      <c r="K192" s="274"/>
      <c r="L192" s="62"/>
      <c r="M192" s="63"/>
      <c r="N192" s="64"/>
      <c r="O192" s="63"/>
      <c r="P192" s="64"/>
      <c r="Q192" s="50">
        <f t="shared" si="5"/>
        <v>0</v>
      </c>
      <c r="R192" s="65"/>
    </row>
    <row r="193" spans="2:18" ht="33" customHeight="1" x14ac:dyDescent="0.25">
      <c r="B193" s="424">
        <v>178</v>
      </c>
      <c r="C193" s="55"/>
      <c r="D193" s="53" t="str">
        <f t="shared" si="6"/>
        <v/>
      </c>
      <c r="E193" s="56"/>
      <c r="F193" s="54"/>
      <c r="G193" s="273"/>
      <c r="H193" s="59"/>
      <c r="I193" s="60"/>
      <c r="J193" s="61"/>
      <c r="K193" s="274"/>
      <c r="L193" s="62"/>
      <c r="M193" s="63"/>
      <c r="N193" s="64"/>
      <c r="O193" s="63"/>
      <c r="P193" s="64"/>
      <c r="Q193" s="50">
        <f t="shared" si="5"/>
        <v>0</v>
      </c>
      <c r="R193" s="65"/>
    </row>
    <row r="194" spans="2:18" ht="33" customHeight="1" x14ac:dyDescent="0.25">
      <c r="B194" s="424">
        <v>179</v>
      </c>
      <c r="C194" s="55"/>
      <c r="D194" s="53" t="str">
        <f t="shared" si="6"/>
        <v/>
      </c>
      <c r="E194" s="56"/>
      <c r="F194" s="54"/>
      <c r="G194" s="273"/>
      <c r="H194" s="59"/>
      <c r="I194" s="60"/>
      <c r="J194" s="61"/>
      <c r="K194" s="274"/>
      <c r="L194" s="62"/>
      <c r="M194" s="63"/>
      <c r="N194" s="64"/>
      <c r="O194" s="63"/>
      <c r="P194" s="64"/>
      <c r="Q194" s="50">
        <f t="shared" si="5"/>
        <v>0</v>
      </c>
      <c r="R194" s="65"/>
    </row>
    <row r="195" spans="2:18" ht="33" customHeight="1" x14ac:dyDescent="0.25">
      <c r="B195" s="424">
        <v>180</v>
      </c>
      <c r="C195" s="55"/>
      <c r="D195" s="53" t="str">
        <f t="shared" si="6"/>
        <v/>
      </c>
      <c r="E195" s="56"/>
      <c r="F195" s="54"/>
      <c r="G195" s="273"/>
      <c r="H195" s="59"/>
      <c r="I195" s="60"/>
      <c r="J195" s="61"/>
      <c r="K195" s="274"/>
      <c r="L195" s="62"/>
      <c r="M195" s="63"/>
      <c r="N195" s="64"/>
      <c r="O195" s="63"/>
      <c r="P195" s="64"/>
      <c r="Q195" s="50">
        <f t="shared" si="5"/>
        <v>0</v>
      </c>
      <c r="R195" s="65"/>
    </row>
    <row r="196" spans="2:18" ht="33" customHeight="1" x14ac:dyDescent="0.25">
      <c r="B196" s="424">
        <v>181</v>
      </c>
      <c r="C196" s="55"/>
      <c r="D196" s="53" t="str">
        <f t="shared" si="6"/>
        <v/>
      </c>
      <c r="E196" s="56"/>
      <c r="F196" s="54"/>
      <c r="G196" s="273"/>
      <c r="H196" s="59"/>
      <c r="I196" s="60"/>
      <c r="J196" s="61"/>
      <c r="K196" s="274"/>
      <c r="L196" s="62"/>
      <c r="M196" s="63"/>
      <c r="N196" s="64"/>
      <c r="O196" s="63"/>
      <c r="P196" s="64"/>
      <c r="Q196" s="50">
        <f t="shared" si="5"/>
        <v>0</v>
      </c>
      <c r="R196" s="65"/>
    </row>
    <row r="197" spans="2:18" ht="33" customHeight="1" x14ac:dyDescent="0.25">
      <c r="B197" s="424">
        <v>182</v>
      </c>
      <c r="C197" s="55"/>
      <c r="D197" s="53" t="str">
        <f t="shared" si="6"/>
        <v/>
      </c>
      <c r="E197" s="56"/>
      <c r="F197" s="54"/>
      <c r="G197" s="273"/>
      <c r="H197" s="59"/>
      <c r="I197" s="60"/>
      <c r="J197" s="61"/>
      <c r="K197" s="274"/>
      <c r="L197" s="62"/>
      <c r="M197" s="63"/>
      <c r="N197" s="64"/>
      <c r="O197" s="63"/>
      <c r="P197" s="64"/>
      <c r="Q197" s="50">
        <f t="shared" si="5"/>
        <v>0</v>
      </c>
      <c r="R197" s="65"/>
    </row>
    <row r="198" spans="2:18" ht="33" customHeight="1" x14ac:dyDescent="0.25">
      <c r="B198" s="424">
        <v>183</v>
      </c>
      <c r="C198" s="55"/>
      <c r="D198" s="53" t="str">
        <f t="shared" si="6"/>
        <v/>
      </c>
      <c r="E198" s="56"/>
      <c r="F198" s="54"/>
      <c r="G198" s="273"/>
      <c r="H198" s="59"/>
      <c r="I198" s="60"/>
      <c r="J198" s="61"/>
      <c r="K198" s="274"/>
      <c r="L198" s="62"/>
      <c r="M198" s="63"/>
      <c r="N198" s="64"/>
      <c r="O198" s="63"/>
      <c r="P198" s="64"/>
      <c r="Q198" s="50">
        <f t="shared" si="5"/>
        <v>0</v>
      </c>
      <c r="R198" s="65"/>
    </row>
    <row r="199" spans="2:18" ht="33" customHeight="1" x14ac:dyDescent="0.25">
      <c r="B199" s="424">
        <v>184</v>
      </c>
      <c r="C199" s="55"/>
      <c r="D199" s="53" t="str">
        <f t="shared" si="6"/>
        <v/>
      </c>
      <c r="E199" s="56"/>
      <c r="F199" s="54"/>
      <c r="G199" s="273"/>
      <c r="H199" s="59"/>
      <c r="I199" s="60"/>
      <c r="J199" s="61"/>
      <c r="K199" s="274"/>
      <c r="L199" s="62"/>
      <c r="M199" s="63"/>
      <c r="N199" s="64"/>
      <c r="O199" s="63"/>
      <c r="P199" s="64"/>
      <c r="Q199" s="50">
        <f t="shared" si="5"/>
        <v>0</v>
      </c>
      <c r="R199" s="65"/>
    </row>
    <row r="200" spans="2:18" ht="33" customHeight="1" x14ac:dyDescent="0.25">
      <c r="B200" s="424">
        <v>185</v>
      </c>
      <c r="C200" s="55"/>
      <c r="D200" s="53" t="str">
        <f t="shared" si="6"/>
        <v/>
      </c>
      <c r="E200" s="56"/>
      <c r="F200" s="54"/>
      <c r="G200" s="273"/>
      <c r="H200" s="59"/>
      <c r="I200" s="60"/>
      <c r="J200" s="61"/>
      <c r="K200" s="274"/>
      <c r="L200" s="62"/>
      <c r="M200" s="63"/>
      <c r="N200" s="64"/>
      <c r="O200" s="63"/>
      <c r="P200" s="64"/>
      <c r="Q200" s="50">
        <f t="shared" si="5"/>
        <v>0</v>
      </c>
      <c r="R200" s="65"/>
    </row>
    <row r="201" spans="2:18" ht="33" customHeight="1" x14ac:dyDescent="0.25">
      <c r="B201" s="424">
        <v>186</v>
      </c>
      <c r="C201" s="55"/>
      <c r="D201" s="53" t="str">
        <f t="shared" si="6"/>
        <v/>
      </c>
      <c r="E201" s="56"/>
      <c r="F201" s="54"/>
      <c r="G201" s="273"/>
      <c r="H201" s="59"/>
      <c r="I201" s="60"/>
      <c r="J201" s="61"/>
      <c r="K201" s="274"/>
      <c r="L201" s="62"/>
      <c r="M201" s="63"/>
      <c r="N201" s="64"/>
      <c r="O201" s="63"/>
      <c r="P201" s="64"/>
      <c r="Q201" s="50">
        <f t="shared" si="5"/>
        <v>0</v>
      </c>
      <c r="R201" s="65"/>
    </row>
    <row r="202" spans="2:18" ht="33" customHeight="1" x14ac:dyDescent="0.25">
      <c r="B202" s="424">
        <v>187</v>
      </c>
      <c r="C202" s="55"/>
      <c r="D202" s="53" t="str">
        <f t="shared" si="6"/>
        <v/>
      </c>
      <c r="E202" s="56"/>
      <c r="F202" s="54"/>
      <c r="G202" s="273"/>
      <c r="H202" s="59"/>
      <c r="I202" s="60"/>
      <c r="J202" s="61"/>
      <c r="K202" s="274"/>
      <c r="L202" s="62"/>
      <c r="M202" s="63"/>
      <c r="N202" s="64"/>
      <c r="O202" s="63"/>
      <c r="P202" s="64"/>
      <c r="Q202" s="50">
        <f t="shared" si="5"/>
        <v>0</v>
      </c>
      <c r="R202" s="65"/>
    </row>
    <row r="203" spans="2:18" ht="33" customHeight="1" x14ac:dyDescent="0.25">
      <c r="B203" s="424">
        <v>188</v>
      </c>
      <c r="C203" s="55"/>
      <c r="D203" s="53" t="str">
        <f t="shared" si="6"/>
        <v/>
      </c>
      <c r="E203" s="56"/>
      <c r="F203" s="54"/>
      <c r="G203" s="273"/>
      <c r="H203" s="59"/>
      <c r="I203" s="60"/>
      <c r="J203" s="61"/>
      <c r="K203" s="274"/>
      <c r="L203" s="62"/>
      <c r="M203" s="63"/>
      <c r="N203" s="64"/>
      <c r="O203" s="63"/>
      <c r="P203" s="64"/>
      <c r="Q203" s="50">
        <f t="shared" si="5"/>
        <v>0</v>
      </c>
      <c r="R203" s="65"/>
    </row>
    <row r="204" spans="2:18" ht="33" customHeight="1" x14ac:dyDescent="0.25">
      <c r="B204" s="424">
        <v>189</v>
      </c>
      <c r="C204" s="55"/>
      <c r="D204" s="53" t="str">
        <f t="shared" si="6"/>
        <v/>
      </c>
      <c r="E204" s="56"/>
      <c r="F204" s="54"/>
      <c r="G204" s="273"/>
      <c r="H204" s="59"/>
      <c r="I204" s="60"/>
      <c r="J204" s="61"/>
      <c r="K204" s="274"/>
      <c r="L204" s="62"/>
      <c r="M204" s="63"/>
      <c r="N204" s="64"/>
      <c r="O204" s="63"/>
      <c r="P204" s="64"/>
      <c r="Q204" s="50">
        <f t="shared" si="5"/>
        <v>0</v>
      </c>
      <c r="R204" s="65"/>
    </row>
    <row r="205" spans="2:18" ht="33" customHeight="1" x14ac:dyDescent="0.25">
      <c r="B205" s="424">
        <v>190</v>
      </c>
      <c r="C205" s="55"/>
      <c r="D205" s="53" t="str">
        <f t="shared" si="6"/>
        <v/>
      </c>
      <c r="E205" s="56"/>
      <c r="F205" s="54"/>
      <c r="G205" s="273"/>
      <c r="H205" s="59"/>
      <c r="I205" s="60"/>
      <c r="J205" s="61"/>
      <c r="K205" s="274"/>
      <c r="L205" s="62"/>
      <c r="M205" s="63"/>
      <c r="N205" s="64"/>
      <c r="O205" s="63"/>
      <c r="P205" s="64"/>
      <c r="Q205" s="50">
        <f t="shared" si="5"/>
        <v>0</v>
      </c>
      <c r="R205" s="65"/>
    </row>
    <row r="206" spans="2:18" ht="33" customHeight="1" x14ac:dyDescent="0.25">
      <c r="B206" s="424">
        <v>191</v>
      </c>
      <c r="C206" s="55"/>
      <c r="D206" s="53" t="str">
        <f t="shared" si="6"/>
        <v/>
      </c>
      <c r="E206" s="56"/>
      <c r="F206" s="54"/>
      <c r="G206" s="273"/>
      <c r="H206" s="59"/>
      <c r="I206" s="60"/>
      <c r="J206" s="61"/>
      <c r="K206" s="274"/>
      <c r="L206" s="62"/>
      <c r="M206" s="63"/>
      <c r="N206" s="64"/>
      <c r="O206" s="63"/>
      <c r="P206" s="64"/>
      <c r="Q206" s="50">
        <f t="shared" si="5"/>
        <v>0</v>
      </c>
      <c r="R206" s="65"/>
    </row>
    <row r="207" spans="2:18" ht="33" customHeight="1" x14ac:dyDescent="0.25">
      <c r="B207" s="424">
        <v>192</v>
      </c>
      <c r="C207" s="55"/>
      <c r="D207" s="53" t="str">
        <f t="shared" si="6"/>
        <v/>
      </c>
      <c r="E207" s="56"/>
      <c r="F207" s="54"/>
      <c r="G207" s="273"/>
      <c r="H207" s="59"/>
      <c r="I207" s="60"/>
      <c r="J207" s="61"/>
      <c r="K207" s="274"/>
      <c r="L207" s="62"/>
      <c r="M207" s="63"/>
      <c r="N207" s="64"/>
      <c r="O207" s="63"/>
      <c r="P207" s="64"/>
      <c r="Q207" s="50">
        <f t="shared" si="5"/>
        <v>0</v>
      </c>
      <c r="R207" s="65"/>
    </row>
    <row r="208" spans="2:18" ht="33" customHeight="1" x14ac:dyDescent="0.25">
      <c r="B208" s="424">
        <v>193</v>
      </c>
      <c r="C208" s="55"/>
      <c r="D208" s="53" t="str">
        <f t="shared" si="6"/>
        <v/>
      </c>
      <c r="E208" s="56"/>
      <c r="F208" s="54"/>
      <c r="G208" s="273"/>
      <c r="H208" s="59"/>
      <c r="I208" s="60"/>
      <c r="J208" s="61"/>
      <c r="K208" s="274"/>
      <c r="L208" s="62"/>
      <c r="M208" s="63"/>
      <c r="N208" s="64"/>
      <c r="O208" s="63"/>
      <c r="P208" s="64"/>
      <c r="Q208" s="50">
        <f t="shared" si="5"/>
        <v>0</v>
      </c>
      <c r="R208" s="65"/>
    </row>
    <row r="209" spans="2:18" ht="33" customHeight="1" x14ac:dyDescent="0.25">
      <c r="B209" s="424">
        <v>194</v>
      </c>
      <c r="C209" s="55"/>
      <c r="D209" s="53" t="str">
        <f t="shared" si="6"/>
        <v/>
      </c>
      <c r="E209" s="56"/>
      <c r="F209" s="54"/>
      <c r="G209" s="273"/>
      <c r="H209" s="59"/>
      <c r="I209" s="60"/>
      <c r="J209" s="61"/>
      <c r="K209" s="274"/>
      <c r="L209" s="62"/>
      <c r="M209" s="63"/>
      <c r="N209" s="64"/>
      <c r="O209" s="63"/>
      <c r="P209" s="64"/>
      <c r="Q209" s="50">
        <f t="shared" ref="Q209:Q272" si="7">G209+Q208-(SUM(I209:P209))</f>
        <v>0</v>
      </c>
      <c r="R209" s="65"/>
    </row>
    <row r="210" spans="2:18" ht="33" customHeight="1" x14ac:dyDescent="0.25">
      <c r="B210" s="424">
        <v>195</v>
      </c>
      <c r="C210" s="55"/>
      <c r="D210" s="53" t="str">
        <f t="shared" ref="D210:D273" si="8">IF($C210="","",TEXT($C210,"aaa"))</f>
        <v/>
      </c>
      <c r="E210" s="56"/>
      <c r="F210" s="54"/>
      <c r="G210" s="273"/>
      <c r="H210" s="59"/>
      <c r="I210" s="60"/>
      <c r="J210" s="61"/>
      <c r="K210" s="274"/>
      <c r="L210" s="62"/>
      <c r="M210" s="63"/>
      <c r="N210" s="64"/>
      <c r="O210" s="63"/>
      <c r="P210" s="64"/>
      <c r="Q210" s="50">
        <f t="shared" si="7"/>
        <v>0</v>
      </c>
      <c r="R210" s="65"/>
    </row>
    <row r="211" spans="2:18" ht="33" customHeight="1" x14ac:dyDescent="0.25">
      <c r="B211" s="424">
        <v>196</v>
      </c>
      <c r="C211" s="55"/>
      <c r="D211" s="53" t="str">
        <f t="shared" si="8"/>
        <v/>
      </c>
      <c r="E211" s="56"/>
      <c r="F211" s="54"/>
      <c r="G211" s="273"/>
      <c r="H211" s="59"/>
      <c r="I211" s="60"/>
      <c r="J211" s="61"/>
      <c r="K211" s="274"/>
      <c r="L211" s="62"/>
      <c r="M211" s="63"/>
      <c r="N211" s="64"/>
      <c r="O211" s="63"/>
      <c r="P211" s="64"/>
      <c r="Q211" s="50">
        <f t="shared" si="7"/>
        <v>0</v>
      </c>
      <c r="R211" s="65"/>
    </row>
    <row r="212" spans="2:18" ht="33" customHeight="1" x14ac:dyDescent="0.25">
      <c r="B212" s="424">
        <v>197</v>
      </c>
      <c r="C212" s="55"/>
      <c r="D212" s="53" t="str">
        <f t="shared" si="8"/>
        <v/>
      </c>
      <c r="E212" s="56"/>
      <c r="F212" s="54"/>
      <c r="G212" s="273"/>
      <c r="H212" s="59"/>
      <c r="I212" s="60"/>
      <c r="J212" s="61"/>
      <c r="K212" s="274"/>
      <c r="L212" s="62"/>
      <c r="M212" s="63"/>
      <c r="N212" s="64"/>
      <c r="O212" s="63"/>
      <c r="P212" s="64"/>
      <c r="Q212" s="50">
        <f t="shared" si="7"/>
        <v>0</v>
      </c>
      <c r="R212" s="65"/>
    </row>
    <row r="213" spans="2:18" ht="33" customHeight="1" x14ac:dyDescent="0.25">
      <c r="B213" s="424">
        <v>198</v>
      </c>
      <c r="C213" s="55"/>
      <c r="D213" s="53" t="str">
        <f t="shared" si="8"/>
        <v/>
      </c>
      <c r="E213" s="56"/>
      <c r="F213" s="54"/>
      <c r="G213" s="273"/>
      <c r="H213" s="59"/>
      <c r="I213" s="60"/>
      <c r="J213" s="61"/>
      <c r="K213" s="274"/>
      <c r="L213" s="62"/>
      <c r="M213" s="63"/>
      <c r="N213" s="64"/>
      <c r="O213" s="63"/>
      <c r="P213" s="64"/>
      <c r="Q213" s="50">
        <f t="shared" si="7"/>
        <v>0</v>
      </c>
      <c r="R213" s="65"/>
    </row>
    <row r="214" spans="2:18" ht="33" customHeight="1" x14ac:dyDescent="0.25">
      <c r="B214" s="424">
        <v>199</v>
      </c>
      <c r="C214" s="55"/>
      <c r="D214" s="53" t="str">
        <f t="shared" si="8"/>
        <v/>
      </c>
      <c r="E214" s="56"/>
      <c r="F214" s="54"/>
      <c r="G214" s="273"/>
      <c r="H214" s="59"/>
      <c r="I214" s="60"/>
      <c r="J214" s="61"/>
      <c r="K214" s="274"/>
      <c r="L214" s="62"/>
      <c r="M214" s="63"/>
      <c r="N214" s="64"/>
      <c r="O214" s="63"/>
      <c r="P214" s="64"/>
      <c r="Q214" s="50">
        <f t="shared" si="7"/>
        <v>0</v>
      </c>
      <c r="R214" s="65"/>
    </row>
    <row r="215" spans="2:18" ht="33" customHeight="1" x14ac:dyDescent="0.25">
      <c r="B215" s="424">
        <v>200</v>
      </c>
      <c r="C215" s="55"/>
      <c r="D215" s="53" t="str">
        <f t="shared" si="8"/>
        <v/>
      </c>
      <c r="E215" s="56"/>
      <c r="F215" s="54"/>
      <c r="G215" s="273"/>
      <c r="H215" s="59"/>
      <c r="I215" s="60"/>
      <c r="J215" s="61"/>
      <c r="K215" s="274"/>
      <c r="L215" s="62"/>
      <c r="M215" s="63"/>
      <c r="N215" s="64"/>
      <c r="O215" s="63"/>
      <c r="P215" s="64"/>
      <c r="Q215" s="50">
        <f t="shared" si="7"/>
        <v>0</v>
      </c>
      <c r="R215" s="65"/>
    </row>
    <row r="216" spans="2:18" ht="33" customHeight="1" x14ac:dyDescent="0.25">
      <c r="B216" s="424">
        <v>201</v>
      </c>
      <c r="C216" s="55"/>
      <c r="D216" s="53" t="str">
        <f t="shared" si="8"/>
        <v/>
      </c>
      <c r="E216" s="56"/>
      <c r="F216" s="54"/>
      <c r="G216" s="273"/>
      <c r="H216" s="59"/>
      <c r="I216" s="60"/>
      <c r="J216" s="61"/>
      <c r="K216" s="274"/>
      <c r="L216" s="62"/>
      <c r="M216" s="63"/>
      <c r="N216" s="64"/>
      <c r="O216" s="63"/>
      <c r="P216" s="64"/>
      <c r="Q216" s="50">
        <f t="shared" si="7"/>
        <v>0</v>
      </c>
      <c r="R216" s="65"/>
    </row>
    <row r="217" spans="2:18" ht="33" customHeight="1" x14ac:dyDescent="0.25">
      <c r="B217" s="424">
        <v>202</v>
      </c>
      <c r="C217" s="55"/>
      <c r="D217" s="53" t="str">
        <f t="shared" si="8"/>
        <v/>
      </c>
      <c r="E217" s="56"/>
      <c r="F217" s="54"/>
      <c r="G217" s="273"/>
      <c r="H217" s="59"/>
      <c r="I217" s="60"/>
      <c r="J217" s="61"/>
      <c r="K217" s="274"/>
      <c r="L217" s="62"/>
      <c r="M217" s="63"/>
      <c r="N217" s="64"/>
      <c r="O217" s="63"/>
      <c r="P217" s="64"/>
      <c r="Q217" s="50">
        <f t="shared" si="7"/>
        <v>0</v>
      </c>
      <c r="R217" s="65"/>
    </row>
    <row r="218" spans="2:18" ht="33" customHeight="1" x14ac:dyDescent="0.25">
      <c r="B218" s="424">
        <v>203</v>
      </c>
      <c r="C218" s="55"/>
      <c r="D218" s="53" t="str">
        <f t="shared" si="8"/>
        <v/>
      </c>
      <c r="E218" s="56"/>
      <c r="F218" s="54"/>
      <c r="G218" s="273"/>
      <c r="H218" s="59"/>
      <c r="I218" s="60"/>
      <c r="J218" s="61"/>
      <c r="K218" s="274"/>
      <c r="L218" s="62"/>
      <c r="M218" s="63"/>
      <c r="N218" s="64"/>
      <c r="O218" s="63"/>
      <c r="P218" s="64"/>
      <c r="Q218" s="50">
        <f t="shared" si="7"/>
        <v>0</v>
      </c>
      <c r="R218" s="65"/>
    </row>
    <row r="219" spans="2:18" ht="33" customHeight="1" x14ac:dyDescent="0.25">
      <c r="B219" s="424">
        <v>204</v>
      </c>
      <c r="C219" s="55"/>
      <c r="D219" s="53" t="str">
        <f t="shared" si="8"/>
        <v/>
      </c>
      <c r="E219" s="56"/>
      <c r="F219" s="54"/>
      <c r="G219" s="273"/>
      <c r="H219" s="59"/>
      <c r="I219" s="60"/>
      <c r="J219" s="61"/>
      <c r="K219" s="274"/>
      <c r="L219" s="62"/>
      <c r="M219" s="63"/>
      <c r="N219" s="64"/>
      <c r="O219" s="63"/>
      <c r="P219" s="64"/>
      <c r="Q219" s="50">
        <f t="shared" si="7"/>
        <v>0</v>
      </c>
      <c r="R219" s="65"/>
    </row>
    <row r="220" spans="2:18" ht="33" customHeight="1" x14ac:dyDescent="0.25">
      <c r="B220" s="424">
        <v>205</v>
      </c>
      <c r="C220" s="55"/>
      <c r="D220" s="53" t="str">
        <f t="shared" si="8"/>
        <v/>
      </c>
      <c r="E220" s="56"/>
      <c r="F220" s="54"/>
      <c r="G220" s="273"/>
      <c r="H220" s="59"/>
      <c r="I220" s="60"/>
      <c r="J220" s="61"/>
      <c r="K220" s="274"/>
      <c r="L220" s="62"/>
      <c r="M220" s="63"/>
      <c r="N220" s="64"/>
      <c r="O220" s="63"/>
      <c r="P220" s="64"/>
      <c r="Q220" s="50">
        <f t="shared" si="7"/>
        <v>0</v>
      </c>
      <c r="R220" s="65"/>
    </row>
    <row r="221" spans="2:18" ht="33" customHeight="1" x14ac:dyDescent="0.25">
      <c r="B221" s="424">
        <v>206</v>
      </c>
      <c r="C221" s="55"/>
      <c r="D221" s="53" t="str">
        <f t="shared" si="8"/>
        <v/>
      </c>
      <c r="E221" s="56"/>
      <c r="F221" s="54"/>
      <c r="G221" s="273"/>
      <c r="H221" s="59"/>
      <c r="I221" s="60"/>
      <c r="J221" s="61"/>
      <c r="K221" s="274"/>
      <c r="L221" s="62"/>
      <c r="M221" s="63"/>
      <c r="N221" s="64"/>
      <c r="O221" s="63"/>
      <c r="P221" s="64"/>
      <c r="Q221" s="50">
        <f t="shared" si="7"/>
        <v>0</v>
      </c>
      <c r="R221" s="65"/>
    </row>
    <row r="222" spans="2:18" ht="33" customHeight="1" x14ac:dyDescent="0.25">
      <c r="B222" s="424">
        <v>207</v>
      </c>
      <c r="C222" s="55"/>
      <c r="D222" s="53" t="str">
        <f t="shared" si="8"/>
        <v/>
      </c>
      <c r="E222" s="56"/>
      <c r="F222" s="54"/>
      <c r="G222" s="273"/>
      <c r="H222" s="59"/>
      <c r="I222" s="60"/>
      <c r="J222" s="61"/>
      <c r="K222" s="274"/>
      <c r="L222" s="62"/>
      <c r="M222" s="63"/>
      <c r="N222" s="64"/>
      <c r="O222" s="63"/>
      <c r="P222" s="64"/>
      <c r="Q222" s="50">
        <f t="shared" si="7"/>
        <v>0</v>
      </c>
      <c r="R222" s="65"/>
    </row>
    <row r="223" spans="2:18" ht="33" customHeight="1" x14ac:dyDescent="0.25">
      <c r="B223" s="424">
        <v>208</v>
      </c>
      <c r="C223" s="55"/>
      <c r="D223" s="53" t="str">
        <f t="shared" si="8"/>
        <v/>
      </c>
      <c r="E223" s="56"/>
      <c r="F223" s="54"/>
      <c r="G223" s="273"/>
      <c r="H223" s="59"/>
      <c r="I223" s="60"/>
      <c r="J223" s="61"/>
      <c r="K223" s="274"/>
      <c r="L223" s="62"/>
      <c r="M223" s="63"/>
      <c r="N223" s="64"/>
      <c r="O223" s="63"/>
      <c r="P223" s="64"/>
      <c r="Q223" s="50">
        <f t="shared" si="7"/>
        <v>0</v>
      </c>
      <c r="R223" s="65"/>
    </row>
    <row r="224" spans="2:18" ht="33" customHeight="1" x14ac:dyDescent="0.25">
      <c r="B224" s="424">
        <v>209</v>
      </c>
      <c r="C224" s="55"/>
      <c r="D224" s="53" t="str">
        <f t="shared" si="8"/>
        <v/>
      </c>
      <c r="E224" s="56"/>
      <c r="F224" s="54"/>
      <c r="G224" s="273"/>
      <c r="H224" s="59"/>
      <c r="I224" s="60"/>
      <c r="J224" s="61"/>
      <c r="K224" s="274"/>
      <c r="L224" s="62"/>
      <c r="M224" s="63"/>
      <c r="N224" s="64"/>
      <c r="O224" s="63"/>
      <c r="P224" s="64"/>
      <c r="Q224" s="50">
        <f t="shared" si="7"/>
        <v>0</v>
      </c>
      <c r="R224" s="65"/>
    </row>
    <row r="225" spans="2:18" ht="33" customHeight="1" x14ac:dyDescent="0.25">
      <c r="B225" s="424">
        <v>210</v>
      </c>
      <c r="C225" s="55"/>
      <c r="D225" s="53" t="str">
        <f t="shared" si="8"/>
        <v/>
      </c>
      <c r="E225" s="56"/>
      <c r="F225" s="54"/>
      <c r="G225" s="273"/>
      <c r="H225" s="59"/>
      <c r="I225" s="60"/>
      <c r="J225" s="61"/>
      <c r="K225" s="274"/>
      <c r="L225" s="62"/>
      <c r="M225" s="63"/>
      <c r="N225" s="64"/>
      <c r="O225" s="63"/>
      <c r="P225" s="64"/>
      <c r="Q225" s="50">
        <f t="shared" si="7"/>
        <v>0</v>
      </c>
      <c r="R225" s="65"/>
    </row>
    <row r="226" spans="2:18" ht="33" customHeight="1" x14ac:dyDescent="0.25">
      <c r="B226" s="424">
        <v>211</v>
      </c>
      <c r="C226" s="55"/>
      <c r="D226" s="53" t="str">
        <f t="shared" si="8"/>
        <v/>
      </c>
      <c r="E226" s="56"/>
      <c r="F226" s="54"/>
      <c r="G226" s="273"/>
      <c r="H226" s="59"/>
      <c r="I226" s="60"/>
      <c r="J226" s="61"/>
      <c r="K226" s="274"/>
      <c r="L226" s="62"/>
      <c r="M226" s="63"/>
      <c r="N226" s="64"/>
      <c r="O226" s="63"/>
      <c r="P226" s="64"/>
      <c r="Q226" s="50">
        <f t="shared" si="7"/>
        <v>0</v>
      </c>
      <c r="R226" s="65"/>
    </row>
    <row r="227" spans="2:18" ht="33" customHeight="1" x14ac:dyDescent="0.25">
      <c r="B227" s="424">
        <v>212</v>
      </c>
      <c r="C227" s="55"/>
      <c r="D227" s="53" t="str">
        <f t="shared" si="8"/>
        <v/>
      </c>
      <c r="E227" s="56"/>
      <c r="F227" s="54"/>
      <c r="G227" s="273"/>
      <c r="H227" s="59"/>
      <c r="I227" s="60"/>
      <c r="J227" s="61"/>
      <c r="K227" s="274"/>
      <c r="L227" s="62"/>
      <c r="M227" s="63"/>
      <c r="N227" s="64"/>
      <c r="O227" s="63"/>
      <c r="P227" s="64"/>
      <c r="Q227" s="50">
        <f t="shared" si="7"/>
        <v>0</v>
      </c>
      <c r="R227" s="65"/>
    </row>
    <row r="228" spans="2:18" ht="33" customHeight="1" x14ac:dyDescent="0.25">
      <c r="B228" s="424">
        <v>213</v>
      </c>
      <c r="C228" s="55"/>
      <c r="D228" s="53" t="str">
        <f t="shared" si="8"/>
        <v/>
      </c>
      <c r="E228" s="56"/>
      <c r="F228" s="54"/>
      <c r="G228" s="273"/>
      <c r="H228" s="59"/>
      <c r="I228" s="60"/>
      <c r="J228" s="61"/>
      <c r="K228" s="274"/>
      <c r="L228" s="62"/>
      <c r="M228" s="63"/>
      <c r="N228" s="64"/>
      <c r="O228" s="63"/>
      <c r="P228" s="64"/>
      <c r="Q228" s="50">
        <f t="shared" si="7"/>
        <v>0</v>
      </c>
      <c r="R228" s="65"/>
    </row>
    <row r="229" spans="2:18" ht="33" customHeight="1" x14ac:dyDescent="0.25">
      <c r="B229" s="424">
        <v>214</v>
      </c>
      <c r="C229" s="55"/>
      <c r="D229" s="53" t="str">
        <f t="shared" si="8"/>
        <v/>
      </c>
      <c r="E229" s="56"/>
      <c r="F229" s="54"/>
      <c r="G229" s="273"/>
      <c r="H229" s="59"/>
      <c r="I229" s="60"/>
      <c r="J229" s="61"/>
      <c r="K229" s="274"/>
      <c r="L229" s="62"/>
      <c r="M229" s="63"/>
      <c r="N229" s="64"/>
      <c r="O229" s="63"/>
      <c r="P229" s="64"/>
      <c r="Q229" s="50">
        <f t="shared" si="7"/>
        <v>0</v>
      </c>
      <c r="R229" s="65"/>
    </row>
    <row r="230" spans="2:18" ht="33" customHeight="1" x14ac:dyDescent="0.25">
      <c r="B230" s="424">
        <v>215</v>
      </c>
      <c r="C230" s="55"/>
      <c r="D230" s="53" t="str">
        <f t="shared" si="8"/>
        <v/>
      </c>
      <c r="E230" s="56"/>
      <c r="F230" s="54"/>
      <c r="G230" s="273"/>
      <c r="H230" s="59"/>
      <c r="I230" s="60"/>
      <c r="J230" s="61"/>
      <c r="K230" s="274"/>
      <c r="L230" s="62"/>
      <c r="M230" s="63"/>
      <c r="N230" s="64"/>
      <c r="O230" s="63"/>
      <c r="P230" s="64"/>
      <c r="Q230" s="50">
        <f t="shared" si="7"/>
        <v>0</v>
      </c>
      <c r="R230" s="65"/>
    </row>
    <row r="231" spans="2:18" ht="33" customHeight="1" x14ac:dyDescent="0.25">
      <c r="B231" s="424">
        <v>216</v>
      </c>
      <c r="C231" s="55"/>
      <c r="D231" s="53" t="str">
        <f t="shared" si="8"/>
        <v/>
      </c>
      <c r="E231" s="56"/>
      <c r="F231" s="54"/>
      <c r="G231" s="273"/>
      <c r="H231" s="59"/>
      <c r="I231" s="60"/>
      <c r="J231" s="61"/>
      <c r="K231" s="274"/>
      <c r="L231" s="62"/>
      <c r="M231" s="63"/>
      <c r="N231" s="64"/>
      <c r="O231" s="63"/>
      <c r="P231" s="64"/>
      <c r="Q231" s="50">
        <f t="shared" si="7"/>
        <v>0</v>
      </c>
      <c r="R231" s="65"/>
    </row>
    <row r="232" spans="2:18" ht="33" customHeight="1" x14ac:dyDescent="0.25">
      <c r="B232" s="424">
        <v>217</v>
      </c>
      <c r="C232" s="55"/>
      <c r="D232" s="53" t="str">
        <f t="shared" si="8"/>
        <v/>
      </c>
      <c r="E232" s="56"/>
      <c r="F232" s="54"/>
      <c r="G232" s="273"/>
      <c r="H232" s="59"/>
      <c r="I232" s="60"/>
      <c r="J232" s="61"/>
      <c r="K232" s="274"/>
      <c r="L232" s="62"/>
      <c r="M232" s="63"/>
      <c r="N232" s="64"/>
      <c r="O232" s="63"/>
      <c r="P232" s="64"/>
      <c r="Q232" s="50">
        <f t="shared" si="7"/>
        <v>0</v>
      </c>
      <c r="R232" s="65"/>
    </row>
    <row r="233" spans="2:18" ht="33" customHeight="1" x14ac:dyDescent="0.25">
      <c r="B233" s="424">
        <v>218</v>
      </c>
      <c r="C233" s="55"/>
      <c r="D233" s="53" t="str">
        <f t="shared" si="8"/>
        <v/>
      </c>
      <c r="E233" s="56"/>
      <c r="F233" s="54"/>
      <c r="G233" s="273"/>
      <c r="H233" s="59"/>
      <c r="I233" s="60"/>
      <c r="J233" s="61"/>
      <c r="K233" s="274"/>
      <c r="L233" s="62"/>
      <c r="M233" s="63"/>
      <c r="N233" s="64"/>
      <c r="O233" s="63"/>
      <c r="P233" s="64"/>
      <c r="Q233" s="50">
        <f t="shared" si="7"/>
        <v>0</v>
      </c>
      <c r="R233" s="65"/>
    </row>
    <row r="234" spans="2:18" ht="33" customHeight="1" x14ac:dyDescent="0.25">
      <c r="B234" s="424">
        <v>219</v>
      </c>
      <c r="C234" s="55"/>
      <c r="D234" s="53" t="str">
        <f t="shared" si="8"/>
        <v/>
      </c>
      <c r="E234" s="56"/>
      <c r="F234" s="54"/>
      <c r="G234" s="273"/>
      <c r="H234" s="59"/>
      <c r="I234" s="60"/>
      <c r="J234" s="61"/>
      <c r="K234" s="274"/>
      <c r="L234" s="62"/>
      <c r="M234" s="63"/>
      <c r="N234" s="64"/>
      <c r="O234" s="63"/>
      <c r="P234" s="64"/>
      <c r="Q234" s="50">
        <f t="shared" si="7"/>
        <v>0</v>
      </c>
      <c r="R234" s="65"/>
    </row>
    <row r="235" spans="2:18" ht="33" customHeight="1" x14ac:dyDescent="0.25">
      <c r="B235" s="424">
        <v>220</v>
      </c>
      <c r="C235" s="55"/>
      <c r="D235" s="53" t="str">
        <f t="shared" si="8"/>
        <v/>
      </c>
      <c r="E235" s="56"/>
      <c r="F235" s="54"/>
      <c r="G235" s="273"/>
      <c r="H235" s="59"/>
      <c r="I235" s="60"/>
      <c r="J235" s="61"/>
      <c r="K235" s="274"/>
      <c r="L235" s="62"/>
      <c r="M235" s="63"/>
      <c r="N235" s="64"/>
      <c r="O235" s="63"/>
      <c r="P235" s="64"/>
      <c r="Q235" s="50">
        <f t="shared" si="7"/>
        <v>0</v>
      </c>
      <c r="R235" s="65"/>
    </row>
    <row r="236" spans="2:18" ht="33" customHeight="1" x14ac:dyDescent="0.25">
      <c r="B236" s="424">
        <v>221</v>
      </c>
      <c r="C236" s="55"/>
      <c r="D236" s="53" t="str">
        <f t="shared" si="8"/>
        <v/>
      </c>
      <c r="E236" s="56"/>
      <c r="F236" s="54"/>
      <c r="G236" s="273"/>
      <c r="H236" s="59"/>
      <c r="I236" s="60"/>
      <c r="J236" s="61"/>
      <c r="K236" s="274"/>
      <c r="L236" s="62"/>
      <c r="M236" s="63"/>
      <c r="N236" s="64"/>
      <c r="O236" s="63"/>
      <c r="P236" s="64"/>
      <c r="Q236" s="50">
        <f t="shared" si="7"/>
        <v>0</v>
      </c>
      <c r="R236" s="65"/>
    </row>
    <row r="237" spans="2:18" ht="33" customHeight="1" x14ac:dyDescent="0.25">
      <c r="B237" s="424">
        <v>222</v>
      </c>
      <c r="C237" s="55"/>
      <c r="D237" s="53" t="str">
        <f t="shared" si="8"/>
        <v/>
      </c>
      <c r="E237" s="56"/>
      <c r="F237" s="54"/>
      <c r="G237" s="273"/>
      <c r="H237" s="59"/>
      <c r="I237" s="60"/>
      <c r="J237" s="61"/>
      <c r="K237" s="274"/>
      <c r="L237" s="62"/>
      <c r="M237" s="63"/>
      <c r="N237" s="64"/>
      <c r="O237" s="63"/>
      <c r="P237" s="64"/>
      <c r="Q237" s="50">
        <f t="shared" si="7"/>
        <v>0</v>
      </c>
      <c r="R237" s="65"/>
    </row>
    <row r="238" spans="2:18" ht="33" customHeight="1" x14ac:dyDescent="0.25">
      <c r="B238" s="424">
        <v>223</v>
      </c>
      <c r="C238" s="55"/>
      <c r="D238" s="53" t="str">
        <f t="shared" si="8"/>
        <v/>
      </c>
      <c r="E238" s="56"/>
      <c r="F238" s="54"/>
      <c r="G238" s="273"/>
      <c r="H238" s="59"/>
      <c r="I238" s="60"/>
      <c r="J238" s="61"/>
      <c r="K238" s="274"/>
      <c r="L238" s="62"/>
      <c r="M238" s="63"/>
      <c r="N238" s="64"/>
      <c r="O238" s="63"/>
      <c r="P238" s="64"/>
      <c r="Q238" s="50">
        <f t="shared" si="7"/>
        <v>0</v>
      </c>
      <c r="R238" s="65"/>
    </row>
    <row r="239" spans="2:18" ht="33" customHeight="1" x14ac:dyDescent="0.25">
      <c r="B239" s="424">
        <v>224</v>
      </c>
      <c r="C239" s="55"/>
      <c r="D239" s="53" t="str">
        <f t="shared" si="8"/>
        <v/>
      </c>
      <c r="E239" s="56"/>
      <c r="F239" s="54"/>
      <c r="G239" s="273"/>
      <c r="H239" s="59"/>
      <c r="I239" s="60"/>
      <c r="J239" s="61"/>
      <c r="K239" s="274"/>
      <c r="L239" s="62"/>
      <c r="M239" s="63"/>
      <c r="N239" s="64"/>
      <c r="O239" s="63"/>
      <c r="P239" s="64"/>
      <c r="Q239" s="50">
        <f t="shared" si="7"/>
        <v>0</v>
      </c>
      <c r="R239" s="65"/>
    </row>
    <row r="240" spans="2:18" ht="33" customHeight="1" x14ac:dyDescent="0.25">
      <c r="B240" s="424">
        <v>225</v>
      </c>
      <c r="C240" s="55"/>
      <c r="D240" s="53" t="str">
        <f t="shared" si="8"/>
        <v/>
      </c>
      <c r="E240" s="56"/>
      <c r="F240" s="54"/>
      <c r="G240" s="273"/>
      <c r="H240" s="59"/>
      <c r="I240" s="60"/>
      <c r="J240" s="61"/>
      <c r="K240" s="274"/>
      <c r="L240" s="62"/>
      <c r="M240" s="63"/>
      <c r="N240" s="64"/>
      <c r="O240" s="63"/>
      <c r="P240" s="64"/>
      <c r="Q240" s="50">
        <f t="shared" si="7"/>
        <v>0</v>
      </c>
      <c r="R240" s="65"/>
    </row>
    <row r="241" spans="2:18" ht="33" customHeight="1" x14ac:dyDescent="0.25">
      <c r="B241" s="424">
        <v>226</v>
      </c>
      <c r="C241" s="55"/>
      <c r="D241" s="53" t="str">
        <f t="shared" si="8"/>
        <v/>
      </c>
      <c r="E241" s="56"/>
      <c r="F241" s="54"/>
      <c r="G241" s="273"/>
      <c r="H241" s="59"/>
      <c r="I241" s="60"/>
      <c r="J241" s="61"/>
      <c r="K241" s="274"/>
      <c r="L241" s="62"/>
      <c r="M241" s="63"/>
      <c r="N241" s="64"/>
      <c r="O241" s="63"/>
      <c r="P241" s="64"/>
      <c r="Q241" s="50">
        <f t="shared" si="7"/>
        <v>0</v>
      </c>
      <c r="R241" s="65"/>
    </row>
    <row r="242" spans="2:18" ht="33" customHeight="1" x14ac:dyDescent="0.25">
      <c r="B242" s="424">
        <v>227</v>
      </c>
      <c r="C242" s="55"/>
      <c r="D242" s="53" t="str">
        <f t="shared" si="8"/>
        <v/>
      </c>
      <c r="E242" s="56"/>
      <c r="F242" s="54"/>
      <c r="G242" s="273"/>
      <c r="H242" s="59"/>
      <c r="I242" s="60"/>
      <c r="J242" s="61"/>
      <c r="K242" s="274"/>
      <c r="L242" s="62"/>
      <c r="M242" s="63"/>
      <c r="N242" s="64"/>
      <c r="O242" s="63"/>
      <c r="P242" s="64"/>
      <c r="Q242" s="50">
        <f t="shared" si="7"/>
        <v>0</v>
      </c>
      <c r="R242" s="65"/>
    </row>
    <row r="243" spans="2:18" ht="33" customHeight="1" x14ac:dyDescent="0.25">
      <c r="B243" s="424">
        <v>228</v>
      </c>
      <c r="C243" s="55"/>
      <c r="D243" s="53" t="str">
        <f t="shared" si="8"/>
        <v/>
      </c>
      <c r="E243" s="56"/>
      <c r="F243" s="54"/>
      <c r="G243" s="273"/>
      <c r="H243" s="59"/>
      <c r="I243" s="60"/>
      <c r="J243" s="61"/>
      <c r="K243" s="274"/>
      <c r="L243" s="62"/>
      <c r="M243" s="63"/>
      <c r="N243" s="64"/>
      <c r="O243" s="63"/>
      <c r="P243" s="64"/>
      <c r="Q243" s="50">
        <f t="shared" si="7"/>
        <v>0</v>
      </c>
      <c r="R243" s="65"/>
    </row>
    <row r="244" spans="2:18" ht="33" customHeight="1" x14ac:dyDescent="0.25">
      <c r="B244" s="424">
        <v>229</v>
      </c>
      <c r="C244" s="55"/>
      <c r="D244" s="53" t="str">
        <f t="shared" si="8"/>
        <v/>
      </c>
      <c r="E244" s="56"/>
      <c r="F244" s="54"/>
      <c r="G244" s="273"/>
      <c r="H244" s="59"/>
      <c r="I244" s="60"/>
      <c r="J244" s="61"/>
      <c r="K244" s="274"/>
      <c r="L244" s="62"/>
      <c r="M244" s="63"/>
      <c r="N244" s="64"/>
      <c r="O244" s="63"/>
      <c r="P244" s="64"/>
      <c r="Q244" s="50">
        <f t="shared" si="7"/>
        <v>0</v>
      </c>
      <c r="R244" s="65"/>
    </row>
    <row r="245" spans="2:18" ht="33" customHeight="1" x14ac:dyDescent="0.25">
      <c r="B245" s="424">
        <v>230</v>
      </c>
      <c r="C245" s="55"/>
      <c r="D245" s="53" t="str">
        <f t="shared" si="8"/>
        <v/>
      </c>
      <c r="E245" s="56"/>
      <c r="F245" s="54"/>
      <c r="G245" s="273"/>
      <c r="H245" s="59"/>
      <c r="I245" s="60"/>
      <c r="J245" s="61"/>
      <c r="K245" s="274"/>
      <c r="L245" s="62"/>
      <c r="M245" s="63"/>
      <c r="N245" s="64"/>
      <c r="O245" s="63"/>
      <c r="P245" s="64"/>
      <c r="Q245" s="50">
        <f t="shared" si="7"/>
        <v>0</v>
      </c>
      <c r="R245" s="65"/>
    </row>
    <row r="246" spans="2:18" ht="33" customHeight="1" x14ac:dyDescent="0.25">
      <c r="B246" s="424">
        <v>231</v>
      </c>
      <c r="C246" s="55"/>
      <c r="D246" s="53" t="str">
        <f t="shared" si="8"/>
        <v/>
      </c>
      <c r="E246" s="56"/>
      <c r="F246" s="54"/>
      <c r="G246" s="273"/>
      <c r="H246" s="59"/>
      <c r="I246" s="60"/>
      <c r="J246" s="61"/>
      <c r="K246" s="274"/>
      <c r="L246" s="62"/>
      <c r="M246" s="63"/>
      <c r="N246" s="64"/>
      <c r="O246" s="63"/>
      <c r="P246" s="64"/>
      <c r="Q246" s="50">
        <f t="shared" si="7"/>
        <v>0</v>
      </c>
      <c r="R246" s="65"/>
    </row>
    <row r="247" spans="2:18" ht="33" customHeight="1" x14ac:dyDescent="0.25">
      <c r="B247" s="424">
        <v>232</v>
      </c>
      <c r="C247" s="55"/>
      <c r="D247" s="53" t="str">
        <f t="shared" si="8"/>
        <v/>
      </c>
      <c r="E247" s="56"/>
      <c r="F247" s="54"/>
      <c r="G247" s="273"/>
      <c r="H247" s="59"/>
      <c r="I247" s="60"/>
      <c r="J247" s="61"/>
      <c r="K247" s="274"/>
      <c r="L247" s="62"/>
      <c r="M247" s="63"/>
      <c r="N247" s="64"/>
      <c r="O247" s="63"/>
      <c r="P247" s="64"/>
      <c r="Q247" s="50">
        <f t="shared" si="7"/>
        <v>0</v>
      </c>
      <c r="R247" s="65"/>
    </row>
    <row r="248" spans="2:18" ht="33" customHeight="1" x14ac:dyDescent="0.25">
      <c r="B248" s="424">
        <v>233</v>
      </c>
      <c r="C248" s="55"/>
      <c r="D248" s="53" t="str">
        <f t="shared" si="8"/>
        <v/>
      </c>
      <c r="E248" s="56"/>
      <c r="F248" s="54"/>
      <c r="G248" s="273"/>
      <c r="H248" s="59"/>
      <c r="I248" s="60"/>
      <c r="J248" s="61"/>
      <c r="K248" s="274"/>
      <c r="L248" s="62"/>
      <c r="M248" s="63"/>
      <c r="N248" s="64"/>
      <c r="O248" s="63"/>
      <c r="P248" s="64"/>
      <c r="Q248" s="50">
        <f t="shared" si="7"/>
        <v>0</v>
      </c>
      <c r="R248" s="65"/>
    </row>
    <row r="249" spans="2:18" ht="33" customHeight="1" x14ac:dyDescent="0.25">
      <c r="B249" s="424">
        <v>234</v>
      </c>
      <c r="C249" s="55"/>
      <c r="D249" s="53" t="str">
        <f t="shared" si="8"/>
        <v/>
      </c>
      <c r="E249" s="56"/>
      <c r="F249" s="54"/>
      <c r="G249" s="273"/>
      <c r="H249" s="59"/>
      <c r="I249" s="60"/>
      <c r="J249" s="61"/>
      <c r="K249" s="274"/>
      <c r="L249" s="62"/>
      <c r="M249" s="63"/>
      <c r="N249" s="64"/>
      <c r="O249" s="63"/>
      <c r="P249" s="64"/>
      <c r="Q249" s="50">
        <f t="shared" si="7"/>
        <v>0</v>
      </c>
      <c r="R249" s="65"/>
    </row>
    <row r="250" spans="2:18" ht="33" customHeight="1" x14ac:dyDescent="0.25">
      <c r="B250" s="424">
        <v>235</v>
      </c>
      <c r="C250" s="55"/>
      <c r="D250" s="53" t="str">
        <f t="shared" si="8"/>
        <v/>
      </c>
      <c r="E250" s="56"/>
      <c r="F250" s="54"/>
      <c r="G250" s="273"/>
      <c r="H250" s="59"/>
      <c r="I250" s="60"/>
      <c r="J250" s="61"/>
      <c r="K250" s="274"/>
      <c r="L250" s="62"/>
      <c r="M250" s="63"/>
      <c r="N250" s="64"/>
      <c r="O250" s="63"/>
      <c r="P250" s="64"/>
      <c r="Q250" s="50">
        <f t="shared" si="7"/>
        <v>0</v>
      </c>
      <c r="R250" s="65"/>
    </row>
    <row r="251" spans="2:18" ht="33" customHeight="1" x14ac:dyDescent="0.25">
      <c r="B251" s="424">
        <v>236</v>
      </c>
      <c r="C251" s="55"/>
      <c r="D251" s="53" t="str">
        <f t="shared" si="8"/>
        <v/>
      </c>
      <c r="E251" s="56"/>
      <c r="F251" s="54"/>
      <c r="G251" s="273"/>
      <c r="H251" s="59"/>
      <c r="I251" s="60"/>
      <c r="J251" s="61"/>
      <c r="K251" s="274"/>
      <c r="L251" s="62"/>
      <c r="M251" s="63"/>
      <c r="N251" s="64"/>
      <c r="O251" s="63"/>
      <c r="P251" s="64"/>
      <c r="Q251" s="50">
        <f t="shared" si="7"/>
        <v>0</v>
      </c>
      <c r="R251" s="65"/>
    </row>
    <row r="252" spans="2:18" ht="33" customHeight="1" x14ac:dyDescent="0.25">
      <c r="B252" s="424">
        <v>237</v>
      </c>
      <c r="C252" s="55"/>
      <c r="D252" s="53" t="str">
        <f t="shared" si="8"/>
        <v/>
      </c>
      <c r="E252" s="56"/>
      <c r="F252" s="54"/>
      <c r="G252" s="273"/>
      <c r="H252" s="59"/>
      <c r="I252" s="60"/>
      <c r="J252" s="61"/>
      <c r="K252" s="274"/>
      <c r="L252" s="62"/>
      <c r="M252" s="63"/>
      <c r="N252" s="64"/>
      <c r="O252" s="63"/>
      <c r="P252" s="64"/>
      <c r="Q252" s="50">
        <f t="shared" si="7"/>
        <v>0</v>
      </c>
      <c r="R252" s="65"/>
    </row>
    <row r="253" spans="2:18" ht="33" customHeight="1" x14ac:dyDescent="0.25">
      <c r="B253" s="424">
        <v>238</v>
      </c>
      <c r="C253" s="55"/>
      <c r="D253" s="53" t="str">
        <f t="shared" si="8"/>
        <v/>
      </c>
      <c r="E253" s="56"/>
      <c r="F253" s="54"/>
      <c r="G253" s="273"/>
      <c r="H253" s="59"/>
      <c r="I253" s="60"/>
      <c r="J253" s="61"/>
      <c r="K253" s="274"/>
      <c r="L253" s="62"/>
      <c r="M253" s="63"/>
      <c r="N253" s="64"/>
      <c r="O253" s="63"/>
      <c r="P253" s="64"/>
      <c r="Q253" s="50">
        <f t="shared" si="7"/>
        <v>0</v>
      </c>
      <c r="R253" s="65"/>
    </row>
    <row r="254" spans="2:18" ht="33" customHeight="1" x14ac:dyDescent="0.25">
      <c r="B254" s="424">
        <v>239</v>
      </c>
      <c r="C254" s="55"/>
      <c r="D254" s="53" t="str">
        <f t="shared" si="8"/>
        <v/>
      </c>
      <c r="E254" s="56"/>
      <c r="F254" s="54"/>
      <c r="G254" s="273"/>
      <c r="H254" s="59"/>
      <c r="I254" s="60"/>
      <c r="J254" s="61"/>
      <c r="K254" s="274"/>
      <c r="L254" s="62"/>
      <c r="M254" s="63"/>
      <c r="N254" s="64"/>
      <c r="O254" s="63"/>
      <c r="P254" s="64"/>
      <c r="Q254" s="50">
        <f t="shared" si="7"/>
        <v>0</v>
      </c>
      <c r="R254" s="65"/>
    </row>
    <row r="255" spans="2:18" ht="33" customHeight="1" x14ac:dyDescent="0.25">
      <c r="B255" s="424">
        <v>240</v>
      </c>
      <c r="C255" s="55"/>
      <c r="D255" s="53" t="str">
        <f t="shared" si="8"/>
        <v/>
      </c>
      <c r="E255" s="56"/>
      <c r="F255" s="54"/>
      <c r="G255" s="273"/>
      <c r="H255" s="59"/>
      <c r="I255" s="60"/>
      <c r="J255" s="61"/>
      <c r="K255" s="274"/>
      <c r="L255" s="62"/>
      <c r="M255" s="63"/>
      <c r="N255" s="64"/>
      <c r="O255" s="63"/>
      <c r="P255" s="64"/>
      <c r="Q255" s="50">
        <f t="shared" si="7"/>
        <v>0</v>
      </c>
      <c r="R255" s="65"/>
    </row>
    <row r="256" spans="2:18" ht="33" customHeight="1" x14ac:dyDescent="0.25">
      <c r="B256" s="424">
        <v>241</v>
      </c>
      <c r="C256" s="55"/>
      <c r="D256" s="53" t="str">
        <f t="shared" si="8"/>
        <v/>
      </c>
      <c r="E256" s="56"/>
      <c r="F256" s="54"/>
      <c r="G256" s="273"/>
      <c r="H256" s="59"/>
      <c r="I256" s="60"/>
      <c r="J256" s="61"/>
      <c r="K256" s="274"/>
      <c r="L256" s="62"/>
      <c r="M256" s="63"/>
      <c r="N256" s="64"/>
      <c r="O256" s="63"/>
      <c r="P256" s="64"/>
      <c r="Q256" s="50">
        <f t="shared" si="7"/>
        <v>0</v>
      </c>
      <c r="R256" s="65"/>
    </row>
    <row r="257" spans="2:18" ht="33" customHeight="1" x14ac:dyDescent="0.25">
      <c r="B257" s="424">
        <v>242</v>
      </c>
      <c r="C257" s="55"/>
      <c r="D257" s="53" t="str">
        <f t="shared" si="8"/>
        <v/>
      </c>
      <c r="E257" s="56"/>
      <c r="F257" s="54"/>
      <c r="G257" s="273"/>
      <c r="H257" s="59"/>
      <c r="I257" s="60"/>
      <c r="J257" s="61"/>
      <c r="K257" s="274"/>
      <c r="L257" s="62"/>
      <c r="M257" s="63"/>
      <c r="N257" s="64"/>
      <c r="O257" s="63"/>
      <c r="P257" s="64"/>
      <c r="Q257" s="50">
        <f t="shared" si="7"/>
        <v>0</v>
      </c>
      <c r="R257" s="65"/>
    </row>
    <row r="258" spans="2:18" ht="33" customHeight="1" x14ac:dyDescent="0.25">
      <c r="B258" s="424">
        <v>243</v>
      </c>
      <c r="C258" s="55"/>
      <c r="D258" s="53" t="str">
        <f t="shared" si="8"/>
        <v/>
      </c>
      <c r="E258" s="56"/>
      <c r="F258" s="54"/>
      <c r="G258" s="273"/>
      <c r="H258" s="59"/>
      <c r="I258" s="60"/>
      <c r="J258" s="61"/>
      <c r="K258" s="274"/>
      <c r="L258" s="62"/>
      <c r="M258" s="63"/>
      <c r="N258" s="64"/>
      <c r="O258" s="63"/>
      <c r="P258" s="64"/>
      <c r="Q258" s="50">
        <f t="shared" si="7"/>
        <v>0</v>
      </c>
      <c r="R258" s="65"/>
    </row>
    <row r="259" spans="2:18" ht="33" customHeight="1" x14ac:dyDescent="0.25">
      <c r="B259" s="424">
        <v>244</v>
      </c>
      <c r="C259" s="55"/>
      <c r="D259" s="53" t="str">
        <f t="shared" si="8"/>
        <v/>
      </c>
      <c r="E259" s="56"/>
      <c r="F259" s="54"/>
      <c r="G259" s="273"/>
      <c r="H259" s="59"/>
      <c r="I259" s="60"/>
      <c r="J259" s="61"/>
      <c r="K259" s="274"/>
      <c r="L259" s="62"/>
      <c r="M259" s="63"/>
      <c r="N259" s="64"/>
      <c r="O259" s="63"/>
      <c r="P259" s="64"/>
      <c r="Q259" s="50">
        <f t="shared" si="7"/>
        <v>0</v>
      </c>
      <c r="R259" s="65"/>
    </row>
    <row r="260" spans="2:18" ht="33" customHeight="1" x14ac:dyDescent="0.25">
      <c r="B260" s="424">
        <v>245</v>
      </c>
      <c r="C260" s="55"/>
      <c r="D260" s="53" t="str">
        <f t="shared" si="8"/>
        <v/>
      </c>
      <c r="E260" s="56"/>
      <c r="F260" s="54"/>
      <c r="G260" s="273"/>
      <c r="H260" s="59"/>
      <c r="I260" s="60"/>
      <c r="J260" s="61"/>
      <c r="K260" s="274"/>
      <c r="L260" s="62"/>
      <c r="M260" s="63"/>
      <c r="N260" s="64"/>
      <c r="O260" s="63"/>
      <c r="P260" s="64"/>
      <c r="Q260" s="50">
        <f t="shared" si="7"/>
        <v>0</v>
      </c>
      <c r="R260" s="65"/>
    </row>
    <row r="261" spans="2:18" ht="33" customHeight="1" x14ac:dyDescent="0.25">
      <c r="B261" s="424">
        <v>246</v>
      </c>
      <c r="C261" s="55"/>
      <c r="D261" s="53" t="str">
        <f t="shared" si="8"/>
        <v/>
      </c>
      <c r="E261" s="56"/>
      <c r="F261" s="54"/>
      <c r="G261" s="273"/>
      <c r="H261" s="59"/>
      <c r="I261" s="60"/>
      <c r="J261" s="61"/>
      <c r="K261" s="274"/>
      <c r="L261" s="62"/>
      <c r="M261" s="63"/>
      <c r="N261" s="64"/>
      <c r="O261" s="63"/>
      <c r="P261" s="64"/>
      <c r="Q261" s="50">
        <f t="shared" si="7"/>
        <v>0</v>
      </c>
      <c r="R261" s="65"/>
    </row>
    <row r="262" spans="2:18" ht="33" customHeight="1" x14ac:dyDescent="0.25">
      <c r="B262" s="424">
        <v>247</v>
      </c>
      <c r="C262" s="55"/>
      <c r="D262" s="53" t="str">
        <f t="shared" si="8"/>
        <v/>
      </c>
      <c r="E262" s="56"/>
      <c r="F262" s="54"/>
      <c r="G262" s="273"/>
      <c r="H262" s="59"/>
      <c r="I262" s="60"/>
      <c r="J262" s="61"/>
      <c r="K262" s="274"/>
      <c r="L262" s="62"/>
      <c r="M262" s="63"/>
      <c r="N262" s="64"/>
      <c r="O262" s="63"/>
      <c r="P262" s="64"/>
      <c r="Q262" s="50">
        <f t="shared" si="7"/>
        <v>0</v>
      </c>
      <c r="R262" s="65"/>
    </row>
    <row r="263" spans="2:18" ht="33" customHeight="1" x14ac:dyDescent="0.25">
      <c r="B263" s="424">
        <v>248</v>
      </c>
      <c r="C263" s="55"/>
      <c r="D263" s="53" t="str">
        <f t="shared" si="8"/>
        <v/>
      </c>
      <c r="E263" s="56"/>
      <c r="F263" s="54"/>
      <c r="G263" s="273"/>
      <c r="H263" s="59"/>
      <c r="I263" s="60"/>
      <c r="J263" s="61"/>
      <c r="K263" s="274"/>
      <c r="L263" s="62"/>
      <c r="M263" s="63"/>
      <c r="N263" s="64"/>
      <c r="O263" s="63"/>
      <c r="P263" s="64"/>
      <c r="Q263" s="50">
        <f t="shared" si="7"/>
        <v>0</v>
      </c>
      <c r="R263" s="65"/>
    </row>
    <row r="264" spans="2:18" ht="33" customHeight="1" x14ac:dyDescent="0.25">
      <c r="B264" s="424">
        <v>249</v>
      </c>
      <c r="C264" s="55"/>
      <c r="D264" s="53" t="str">
        <f t="shared" si="8"/>
        <v/>
      </c>
      <c r="E264" s="56"/>
      <c r="F264" s="54"/>
      <c r="G264" s="273"/>
      <c r="H264" s="59"/>
      <c r="I264" s="60"/>
      <c r="J264" s="61"/>
      <c r="K264" s="274"/>
      <c r="L264" s="62"/>
      <c r="M264" s="63"/>
      <c r="N264" s="64"/>
      <c r="O264" s="63"/>
      <c r="P264" s="64"/>
      <c r="Q264" s="50">
        <f t="shared" si="7"/>
        <v>0</v>
      </c>
      <c r="R264" s="65"/>
    </row>
    <row r="265" spans="2:18" ht="33" customHeight="1" x14ac:dyDescent="0.25">
      <c r="B265" s="424">
        <v>250</v>
      </c>
      <c r="C265" s="55"/>
      <c r="D265" s="53" t="str">
        <f t="shared" si="8"/>
        <v/>
      </c>
      <c r="E265" s="56"/>
      <c r="F265" s="54"/>
      <c r="G265" s="273"/>
      <c r="H265" s="59"/>
      <c r="I265" s="60"/>
      <c r="J265" s="61"/>
      <c r="K265" s="274"/>
      <c r="L265" s="62"/>
      <c r="M265" s="63"/>
      <c r="N265" s="64"/>
      <c r="O265" s="63"/>
      <c r="P265" s="64"/>
      <c r="Q265" s="50">
        <f t="shared" si="7"/>
        <v>0</v>
      </c>
      <c r="R265" s="65"/>
    </row>
    <row r="266" spans="2:18" ht="33" customHeight="1" x14ac:dyDescent="0.25">
      <c r="B266" s="424">
        <v>251</v>
      </c>
      <c r="C266" s="55"/>
      <c r="D266" s="53" t="str">
        <f t="shared" si="8"/>
        <v/>
      </c>
      <c r="E266" s="56"/>
      <c r="F266" s="54"/>
      <c r="G266" s="273"/>
      <c r="H266" s="59"/>
      <c r="I266" s="60"/>
      <c r="J266" s="61"/>
      <c r="K266" s="274"/>
      <c r="L266" s="62"/>
      <c r="M266" s="63"/>
      <c r="N266" s="64"/>
      <c r="O266" s="63"/>
      <c r="P266" s="64"/>
      <c r="Q266" s="50">
        <f t="shared" si="7"/>
        <v>0</v>
      </c>
      <c r="R266" s="65"/>
    </row>
    <row r="267" spans="2:18" ht="33" customHeight="1" x14ac:dyDescent="0.25">
      <c r="B267" s="424">
        <v>252</v>
      </c>
      <c r="C267" s="55"/>
      <c r="D267" s="53" t="str">
        <f t="shared" si="8"/>
        <v/>
      </c>
      <c r="E267" s="56"/>
      <c r="F267" s="54"/>
      <c r="G267" s="273"/>
      <c r="H267" s="59"/>
      <c r="I267" s="60"/>
      <c r="J267" s="61"/>
      <c r="K267" s="274"/>
      <c r="L267" s="62"/>
      <c r="M267" s="63"/>
      <c r="N267" s="64"/>
      <c r="O267" s="63"/>
      <c r="P267" s="64"/>
      <c r="Q267" s="50">
        <f t="shared" si="7"/>
        <v>0</v>
      </c>
      <c r="R267" s="65"/>
    </row>
    <row r="268" spans="2:18" ht="33" customHeight="1" x14ac:dyDescent="0.25">
      <c r="B268" s="424">
        <v>253</v>
      </c>
      <c r="C268" s="55"/>
      <c r="D268" s="53" t="str">
        <f t="shared" si="8"/>
        <v/>
      </c>
      <c r="E268" s="56"/>
      <c r="F268" s="54"/>
      <c r="G268" s="273"/>
      <c r="H268" s="59"/>
      <c r="I268" s="60"/>
      <c r="J268" s="61"/>
      <c r="K268" s="274"/>
      <c r="L268" s="62"/>
      <c r="M268" s="63"/>
      <c r="N268" s="64"/>
      <c r="O268" s="63"/>
      <c r="P268" s="64"/>
      <c r="Q268" s="50">
        <f t="shared" si="7"/>
        <v>0</v>
      </c>
      <c r="R268" s="65"/>
    </row>
    <row r="269" spans="2:18" ht="33" customHeight="1" x14ac:dyDescent="0.25">
      <c r="B269" s="424">
        <v>254</v>
      </c>
      <c r="C269" s="55"/>
      <c r="D269" s="53" t="str">
        <f t="shared" si="8"/>
        <v/>
      </c>
      <c r="E269" s="56"/>
      <c r="F269" s="54"/>
      <c r="G269" s="273"/>
      <c r="H269" s="59"/>
      <c r="I269" s="60"/>
      <c r="J269" s="61"/>
      <c r="K269" s="274"/>
      <c r="L269" s="62"/>
      <c r="M269" s="63"/>
      <c r="N269" s="64"/>
      <c r="O269" s="63"/>
      <c r="P269" s="64"/>
      <c r="Q269" s="50">
        <f t="shared" si="7"/>
        <v>0</v>
      </c>
      <c r="R269" s="65"/>
    </row>
    <row r="270" spans="2:18" ht="33" customHeight="1" x14ac:dyDescent="0.25">
      <c r="B270" s="424">
        <v>255</v>
      </c>
      <c r="C270" s="55"/>
      <c r="D270" s="53" t="str">
        <f t="shared" si="8"/>
        <v/>
      </c>
      <c r="E270" s="56"/>
      <c r="F270" s="54"/>
      <c r="G270" s="273"/>
      <c r="H270" s="59"/>
      <c r="I270" s="60"/>
      <c r="J270" s="61"/>
      <c r="K270" s="274"/>
      <c r="L270" s="62"/>
      <c r="M270" s="63"/>
      <c r="N270" s="64"/>
      <c r="O270" s="63"/>
      <c r="P270" s="64"/>
      <c r="Q270" s="50">
        <f t="shared" si="7"/>
        <v>0</v>
      </c>
      <c r="R270" s="65"/>
    </row>
    <row r="271" spans="2:18" ht="33" customHeight="1" x14ac:dyDescent="0.25">
      <c r="B271" s="424">
        <v>256</v>
      </c>
      <c r="C271" s="55"/>
      <c r="D271" s="53" t="str">
        <f t="shared" si="8"/>
        <v/>
      </c>
      <c r="E271" s="56"/>
      <c r="F271" s="54"/>
      <c r="G271" s="273"/>
      <c r="H271" s="59"/>
      <c r="I271" s="60"/>
      <c r="J271" s="61"/>
      <c r="K271" s="274"/>
      <c r="L271" s="62"/>
      <c r="M271" s="63"/>
      <c r="N271" s="64"/>
      <c r="O271" s="63"/>
      <c r="P271" s="64"/>
      <c r="Q271" s="50">
        <f t="shared" si="7"/>
        <v>0</v>
      </c>
      <c r="R271" s="65"/>
    </row>
    <row r="272" spans="2:18" ht="33" customHeight="1" x14ac:dyDescent="0.25">
      <c r="B272" s="424">
        <v>257</v>
      </c>
      <c r="C272" s="55"/>
      <c r="D272" s="53" t="str">
        <f t="shared" si="8"/>
        <v/>
      </c>
      <c r="E272" s="56"/>
      <c r="F272" s="54"/>
      <c r="G272" s="273"/>
      <c r="H272" s="59"/>
      <c r="I272" s="60"/>
      <c r="J272" s="61"/>
      <c r="K272" s="274"/>
      <c r="L272" s="62"/>
      <c r="M272" s="63"/>
      <c r="N272" s="64"/>
      <c r="O272" s="63"/>
      <c r="P272" s="64"/>
      <c r="Q272" s="50">
        <f t="shared" si="7"/>
        <v>0</v>
      </c>
      <c r="R272" s="65"/>
    </row>
    <row r="273" spans="2:18" ht="33" customHeight="1" x14ac:dyDescent="0.25">
      <c r="B273" s="424">
        <v>258</v>
      </c>
      <c r="C273" s="55"/>
      <c r="D273" s="53" t="str">
        <f t="shared" si="8"/>
        <v/>
      </c>
      <c r="E273" s="56"/>
      <c r="F273" s="54"/>
      <c r="G273" s="273"/>
      <c r="H273" s="59"/>
      <c r="I273" s="60"/>
      <c r="J273" s="61"/>
      <c r="K273" s="274"/>
      <c r="L273" s="62"/>
      <c r="M273" s="63"/>
      <c r="N273" s="64"/>
      <c r="O273" s="63"/>
      <c r="P273" s="64"/>
      <c r="Q273" s="50">
        <f t="shared" ref="Q273:Q336" si="9">G273+Q272-(SUM(I273:P273))</f>
        <v>0</v>
      </c>
      <c r="R273" s="65"/>
    </row>
    <row r="274" spans="2:18" ht="33" customHeight="1" x14ac:dyDescent="0.25">
      <c r="B274" s="424">
        <v>259</v>
      </c>
      <c r="C274" s="55"/>
      <c r="D274" s="53" t="str">
        <f t="shared" ref="D274:D315" si="10">IF($C274="","",TEXT($C274,"aaa"))</f>
        <v/>
      </c>
      <c r="E274" s="56"/>
      <c r="F274" s="54"/>
      <c r="G274" s="273"/>
      <c r="H274" s="59"/>
      <c r="I274" s="60"/>
      <c r="J274" s="61"/>
      <c r="K274" s="274"/>
      <c r="L274" s="62"/>
      <c r="M274" s="63"/>
      <c r="N274" s="64"/>
      <c r="O274" s="63"/>
      <c r="P274" s="64"/>
      <c r="Q274" s="50">
        <f t="shared" si="9"/>
        <v>0</v>
      </c>
      <c r="R274" s="65"/>
    </row>
    <row r="275" spans="2:18" ht="33" customHeight="1" x14ac:dyDescent="0.25">
      <c r="B275" s="424">
        <v>260</v>
      </c>
      <c r="C275" s="55"/>
      <c r="D275" s="53" t="str">
        <f t="shared" si="10"/>
        <v/>
      </c>
      <c r="E275" s="56"/>
      <c r="F275" s="54"/>
      <c r="G275" s="273"/>
      <c r="H275" s="59"/>
      <c r="I275" s="60"/>
      <c r="J275" s="61"/>
      <c r="K275" s="274"/>
      <c r="L275" s="62"/>
      <c r="M275" s="63"/>
      <c r="N275" s="64"/>
      <c r="O275" s="63"/>
      <c r="P275" s="64"/>
      <c r="Q275" s="50">
        <f t="shared" si="9"/>
        <v>0</v>
      </c>
      <c r="R275" s="65"/>
    </row>
    <row r="276" spans="2:18" ht="33" customHeight="1" x14ac:dyDescent="0.25">
      <c r="B276" s="424">
        <v>261</v>
      </c>
      <c r="C276" s="55"/>
      <c r="D276" s="53" t="str">
        <f t="shared" si="10"/>
        <v/>
      </c>
      <c r="E276" s="56"/>
      <c r="F276" s="54"/>
      <c r="G276" s="273"/>
      <c r="H276" s="59"/>
      <c r="I276" s="60"/>
      <c r="J276" s="61"/>
      <c r="K276" s="274"/>
      <c r="L276" s="62"/>
      <c r="M276" s="63"/>
      <c r="N276" s="64"/>
      <c r="O276" s="63"/>
      <c r="P276" s="64"/>
      <c r="Q276" s="50">
        <f t="shared" si="9"/>
        <v>0</v>
      </c>
      <c r="R276" s="65"/>
    </row>
    <row r="277" spans="2:18" ht="33" customHeight="1" x14ac:dyDescent="0.25">
      <c r="B277" s="424">
        <v>262</v>
      </c>
      <c r="C277" s="55"/>
      <c r="D277" s="53" t="str">
        <f t="shared" si="10"/>
        <v/>
      </c>
      <c r="E277" s="56"/>
      <c r="F277" s="54"/>
      <c r="G277" s="273"/>
      <c r="H277" s="59"/>
      <c r="I277" s="60"/>
      <c r="J277" s="61"/>
      <c r="K277" s="274"/>
      <c r="L277" s="62"/>
      <c r="M277" s="63"/>
      <c r="N277" s="64"/>
      <c r="O277" s="63"/>
      <c r="P277" s="64"/>
      <c r="Q277" s="50">
        <f t="shared" si="9"/>
        <v>0</v>
      </c>
      <c r="R277" s="65"/>
    </row>
    <row r="278" spans="2:18" ht="33" customHeight="1" x14ac:dyDescent="0.25">
      <c r="B278" s="424">
        <v>263</v>
      </c>
      <c r="C278" s="55"/>
      <c r="D278" s="53" t="str">
        <f t="shared" si="10"/>
        <v/>
      </c>
      <c r="E278" s="56"/>
      <c r="F278" s="54"/>
      <c r="G278" s="273"/>
      <c r="H278" s="59"/>
      <c r="I278" s="60"/>
      <c r="J278" s="61"/>
      <c r="K278" s="274"/>
      <c r="L278" s="62"/>
      <c r="M278" s="63"/>
      <c r="N278" s="64"/>
      <c r="O278" s="63"/>
      <c r="P278" s="64"/>
      <c r="Q278" s="50">
        <f t="shared" si="9"/>
        <v>0</v>
      </c>
      <c r="R278" s="65"/>
    </row>
    <row r="279" spans="2:18" ht="33" customHeight="1" x14ac:dyDescent="0.25">
      <c r="B279" s="424">
        <v>264</v>
      </c>
      <c r="C279" s="55"/>
      <c r="D279" s="53" t="str">
        <f t="shared" si="10"/>
        <v/>
      </c>
      <c r="E279" s="56"/>
      <c r="F279" s="54"/>
      <c r="G279" s="273"/>
      <c r="H279" s="59"/>
      <c r="I279" s="60"/>
      <c r="J279" s="61"/>
      <c r="K279" s="274"/>
      <c r="L279" s="62"/>
      <c r="M279" s="63"/>
      <c r="N279" s="64"/>
      <c r="O279" s="63"/>
      <c r="P279" s="64"/>
      <c r="Q279" s="50">
        <f t="shared" si="9"/>
        <v>0</v>
      </c>
      <c r="R279" s="65"/>
    </row>
    <row r="280" spans="2:18" ht="33" customHeight="1" x14ac:dyDescent="0.25">
      <c r="B280" s="424">
        <v>265</v>
      </c>
      <c r="C280" s="55"/>
      <c r="D280" s="53" t="str">
        <f t="shared" si="10"/>
        <v/>
      </c>
      <c r="E280" s="56"/>
      <c r="F280" s="54"/>
      <c r="G280" s="273"/>
      <c r="H280" s="59"/>
      <c r="I280" s="60"/>
      <c r="J280" s="61"/>
      <c r="K280" s="274"/>
      <c r="L280" s="62"/>
      <c r="M280" s="63"/>
      <c r="N280" s="64"/>
      <c r="O280" s="63"/>
      <c r="P280" s="64"/>
      <c r="Q280" s="50">
        <f t="shared" si="9"/>
        <v>0</v>
      </c>
      <c r="R280" s="65"/>
    </row>
    <row r="281" spans="2:18" ht="33" customHeight="1" x14ac:dyDescent="0.25">
      <c r="B281" s="424">
        <v>266</v>
      </c>
      <c r="C281" s="55"/>
      <c r="D281" s="53" t="str">
        <f t="shared" si="10"/>
        <v/>
      </c>
      <c r="E281" s="56"/>
      <c r="F281" s="54"/>
      <c r="G281" s="273"/>
      <c r="H281" s="59"/>
      <c r="I281" s="60"/>
      <c r="J281" s="61"/>
      <c r="K281" s="274"/>
      <c r="L281" s="62"/>
      <c r="M281" s="63"/>
      <c r="N281" s="64"/>
      <c r="O281" s="63"/>
      <c r="P281" s="64"/>
      <c r="Q281" s="50">
        <f t="shared" si="9"/>
        <v>0</v>
      </c>
      <c r="R281" s="65"/>
    </row>
    <row r="282" spans="2:18" ht="33" customHeight="1" x14ac:dyDescent="0.25">
      <c r="B282" s="424">
        <v>267</v>
      </c>
      <c r="C282" s="55"/>
      <c r="D282" s="53" t="str">
        <f t="shared" si="10"/>
        <v/>
      </c>
      <c r="E282" s="56"/>
      <c r="F282" s="54"/>
      <c r="G282" s="273"/>
      <c r="H282" s="59"/>
      <c r="I282" s="60"/>
      <c r="J282" s="61"/>
      <c r="K282" s="274"/>
      <c r="L282" s="62"/>
      <c r="M282" s="63"/>
      <c r="N282" s="64"/>
      <c r="O282" s="63"/>
      <c r="P282" s="64"/>
      <c r="Q282" s="50">
        <f t="shared" si="9"/>
        <v>0</v>
      </c>
      <c r="R282" s="65"/>
    </row>
    <row r="283" spans="2:18" ht="33" customHeight="1" x14ac:dyDescent="0.25">
      <c r="B283" s="424">
        <v>268</v>
      </c>
      <c r="C283" s="55"/>
      <c r="D283" s="53" t="str">
        <f t="shared" si="10"/>
        <v/>
      </c>
      <c r="E283" s="56"/>
      <c r="F283" s="54"/>
      <c r="G283" s="273"/>
      <c r="H283" s="59"/>
      <c r="I283" s="60"/>
      <c r="J283" s="61"/>
      <c r="K283" s="274"/>
      <c r="L283" s="62"/>
      <c r="M283" s="63"/>
      <c r="N283" s="64"/>
      <c r="O283" s="63"/>
      <c r="P283" s="64"/>
      <c r="Q283" s="50">
        <f t="shared" si="9"/>
        <v>0</v>
      </c>
      <c r="R283" s="65"/>
    </row>
    <row r="284" spans="2:18" ht="33" customHeight="1" x14ac:dyDescent="0.25">
      <c r="B284" s="424">
        <v>269</v>
      </c>
      <c r="C284" s="55"/>
      <c r="D284" s="53" t="str">
        <f t="shared" si="10"/>
        <v/>
      </c>
      <c r="E284" s="56"/>
      <c r="F284" s="54"/>
      <c r="G284" s="273"/>
      <c r="H284" s="59"/>
      <c r="I284" s="60"/>
      <c r="J284" s="61"/>
      <c r="K284" s="274"/>
      <c r="L284" s="62"/>
      <c r="M284" s="63"/>
      <c r="N284" s="64"/>
      <c r="O284" s="63"/>
      <c r="P284" s="64"/>
      <c r="Q284" s="50">
        <f t="shared" si="9"/>
        <v>0</v>
      </c>
      <c r="R284" s="65"/>
    </row>
    <row r="285" spans="2:18" ht="33" customHeight="1" x14ac:dyDescent="0.25">
      <c r="B285" s="424">
        <v>270</v>
      </c>
      <c r="C285" s="55"/>
      <c r="D285" s="53" t="str">
        <f t="shared" si="10"/>
        <v/>
      </c>
      <c r="E285" s="56"/>
      <c r="F285" s="54"/>
      <c r="G285" s="273"/>
      <c r="H285" s="59"/>
      <c r="I285" s="60"/>
      <c r="J285" s="61"/>
      <c r="K285" s="274"/>
      <c r="L285" s="62"/>
      <c r="M285" s="63"/>
      <c r="N285" s="64"/>
      <c r="O285" s="63"/>
      <c r="P285" s="64"/>
      <c r="Q285" s="50">
        <f t="shared" si="9"/>
        <v>0</v>
      </c>
      <c r="R285" s="65"/>
    </row>
    <row r="286" spans="2:18" ht="33" customHeight="1" x14ac:dyDescent="0.25">
      <c r="B286" s="424">
        <v>271</v>
      </c>
      <c r="C286" s="55"/>
      <c r="D286" s="53" t="str">
        <f t="shared" si="10"/>
        <v/>
      </c>
      <c r="E286" s="56"/>
      <c r="F286" s="54"/>
      <c r="G286" s="273"/>
      <c r="H286" s="59"/>
      <c r="I286" s="60"/>
      <c r="J286" s="61"/>
      <c r="K286" s="274"/>
      <c r="L286" s="62"/>
      <c r="M286" s="63"/>
      <c r="N286" s="64"/>
      <c r="O286" s="63"/>
      <c r="P286" s="64"/>
      <c r="Q286" s="50">
        <f t="shared" si="9"/>
        <v>0</v>
      </c>
      <c r="R286" s="65"/>
    </row>
    <row r="287" spans="2:18" ht="33" customHeight="1" x14ac:dyDescent="0.25">
      <c r="B287" s="424">
        <v>272</v>
      </c>
      <c r="C287" s="55"/>
      <c r="D287" s="53" t="str">
        <f t="shared" si="10"/>
        <v/>
      </c>
      <c r="E287" s="56"/>
      <c r="F287" s="54"/>
      <c r="G287" s="273"/>
      <c r="H287" s="59"/>
      <c r="I287" s="60"/>
      <c r="J287" s="61"/>
      <c r="K287" s="274"/>
      <c r="L287" s="62"/>
      <c r="M287" s="63"/>
      <c r="N287" s="64"/>
      <c r="O287" s="63"/>
      <c r="P287" s="64"/>
      <c r="Q287" s="50">
        <f t="shared" si="9"/>
        <v>0</v>
      </c>
      <c r="R287" s="65"/>
    </row>
    <row r="288" spans="2:18" ht="33" customHeight="1" x14ac:dyDescent="0.25">
      <c r="B288" s="424">
        <v>273</v>
      </c>
      <c r="C288" s="55"/>
      <c r="D288" s="53" t="str">
        <f t="shared" si="10"/>
        <v/>
      </c>
      <c r="E288" s="56"/>
      <c r="F288" s="54"/>
      <c r="G288" s="273"/>
      <c r="H288" s="59"/>
      <c r="I288" s="60"/>
      <c r="J288" s="61"/>
      <c r="K288" s="274"/>
      <c r="L288" s="62"/>
      <c r="M288" s="63"/>
      <c r="N288" s="64"/>
      <c r="O288" s="63"/>
      <c r="P288" s="64"/>
      <c r="Q288" s="50">
        <f t="shared" si="9"/>
        <v>0</v>
      </c>
      <c r="R288" s="65"/>
    </row>
    <row r="289" spans="2:18" ht="33" customHeight="1" x14ac:dyDescent="0.25">
      <c r="B289" s="424">
        <v>274</v>
      </c>
      <c r="C289" s="55"/>
      <c r="D289" s="53" t="str">
        <f t="shared" si="10"/>
        <v/>
      </c>
      <c r="E289" s="56"/>
      <c r="F289" s="54"/>
      <c r="G289" s="273"/>
      <c r="H289" s="59"/>
      <c r="I289" s="60"/>
      <c r="J289" s="61"/>
      <c r="K289" s="274"/>
      <c r="L289" s="62"/>
      <c r="M289" s="63"/>
      <c r="N289" s="64"/>
      <c r="O289" s="63"/>
      <c r="P289" s="64"/>
      <c r="Q289" s="50">
        <f t="shared" si="9"/>
        <v>0</v>
      </c>
      <c r="R289" s="65"/>
    </row>
    <row r="290" spans="2:18" ht="33" customHeight="1" x14ac:dyDescent="0.25">
      <c r="B290" s="424">
        <v>275</v>
      </c>
      <c r="C290" s="55"/>
      <c r="D290" s="53" t="str">
        <f t="shared" si="10"/>
        <v/>
      </c>
      <c r="E290" s="56"/>
      <c r="F290" s="54"/>
      <c r="G290" s="273"/>
      <c r="H290" s="59"/>
      <c r="I290" s="60"/>
      <c r="J290" s="61"/>
      <c r="K290" s="274"/>
      <c r="L290" s="62"/>
      <c r="M290" s="63"/>
      <c r="N290" s="64"/>
      <c r="O290" s="63"/>
      <c r="P290" s="64"/>
      <c r="Q290" s="50">
        <f t="shared" si="9"/>
        <v>0</v>
      </c>
      <c r="R290" s="65"/>
    </row>
    <row r="291" spans="2:18" ht="33" customHeight="1" x14ac:dyDescent="0.25">
      <c r="B291" s="424">
        <v>276</v>
      </c>
      <c r="C291" s="55"/>
      <c r="D291" s="53" t="str">
        <f t="shared" si="10"/>
        <v/>
      </c>
      <c r="E291" s="56"/>
      <c r="F291" s="54"/>
      <c r="G291" s="273"/>
      <c r="H291" s="59"/>
      <c r="I291" s="60"/>
      <c r="J291" s="61"/>
      <c r="K291" s="274"/>
      <c r="L291" s="62"/>
      <c r="M291" s="63"/>
      <c r="N291" s="64"/>
      <c r="O291" s="63"/>
      <c r="P291" s="64"/>
      <c r="Q291" s="50">
        <f t="shared" si="9"/>
        <v>0</v>
      </c>
      <c r="R291" s="65"/>
    </row>
    <row r="292" spans="2:18" ht="33" customHeight="1" x14ac:dyDescent="0.25">
      <c r="B292" s="424">
        <v>277</v>
      </c>
      <c r="C292" s="55"/>
      <c r="D292" s="53" t="str">
        <f t="shared" si="10"/>
        <v/>
      </c>
      <c r="E292" s="56"/>
      <c r="F292" s="54"/>
      <c r="G292" s="273"/>
      <c r="H292" s="59"/>
      <c r="I292" s="60"/>
      <c r="J292" s="61"/>
      <c r="K292" s="274"/>
      <c r="L292" s="62"/>
      <c r="M292" s="63"/>
      <c r="N292" s="64"/>
      <c r="O292" s="63"/>
      <c r="P292" s="64"/>
      <c r="Q292" s="50">
        <f t="shared" si="9"/>
        <v>0</v>
      </c>
      <c r="R292" s="65"/>
    </row>
    <row r="293" spans="2:18" ht="33" customHeight="1" x14ac:dyDescent="0.25">
      <c r="B293" s="424">
        <v>278</v>
      </c>
      <c r="C293" s="55"/>
      <c r="D293" s="53" t="str">
        <f t="shared" si="10"/>
        <v/>
      </c>
      <c r="E293" s="56"/>
      <c r="F293" s="54"/>
      <c r="G293" s="273"/>
      <c r="H293" s="59"/>
      <c r="I293" s="60"/>
      <c r="J293" s="61"/>
      <c r="K293" s="274"/>
      <c r="L293" s="62"/>
      <c r="M293" s="63"/>
      <c r="N293" s="64"/>
      <c r="O293" s="63"/>
      <c r="P293" s="64"/>
      <c r="Q293" s="50">
        <f t="shared" si="9"/>
        <v>0</v>
      </c>
      <c r="R293" s="65"/>
    </row>
    <row r="294" spans="2:18" ht="33" customHeight="1" x14ac:dyDescent="0.25">
      <c r="B294" s="424">
        <v>279</v>
      </c>
      <c r="C294" s="55"/>
      <c r="D294" s="53" t="str">
        <f t="shared" si="10"/>
        <v/>
      </c>
      <c r="E294" s="56"/>
      <c r="F294" s="54"/>
      <c r="G294" s="273"/>
      <c r="H294" s="59"/>
      <c r="I294" s="60"/>
      <c r="J294" s="61"/>
      <c r="K294" s="274"/>
      <c r="L294" s="62"/>
      <c r="M294" s="63"/>
      <c r="N294" s="64"/>
      <c r="O294" s="63"/>
      <c r="P294" s="64"/>
      <c r="Q294" s="50">
        <f t="shared" si="9"/>
        <v>0</v>
      </c>
      <c r="R294" s="65"/>
    </row>
    <row r="295" spans="2:18" ht="33" customHeight="1" x14ac:dyDescent="0.25">
      <c r="B295" s="424">
        <v>280</v>
      </c>
      <c r="C295" s="55"/>
      <c r="D295" s="53" t="str">
        <f t="shared" si="10"/>
        <v/>
      </c>
      <c r="E295" s="56"/>
      <c r="F295" s="54"/>
      <c r="G295" s="273"/>
      <c r="H295" s="59"/>
      <c r="I295" s="60"/>
      <c r="J295" s="61"/>
      <c r="K295" s="274"/>
      <c r="L295" s="62"/>
      <c r="M295" s="63"/>
      <c r="N295" s="64"/>
      <c r="O295" s="63"/>
      <c r="P295" s="64"/>
      <c r="Q295" s="50">
        <f t="shared" si="9"/>
        <v>0</v>
      </c>
      <c r="R295" s="65"/>
    </row>
    <row r="296" spans="2:18" ht="33" customHeight="1" x14ac:dyDescent="0.25">
      <c r="B296" s="424">
        <v>281</v>
      </c>
      <c r="C296" s="55"/>
      <c r="D296" s="53" t="str">
        <f t="shared" si="10"/>
        <v/>
      </c>
      <c r="E296" s="56"/>
      <c r="F296" s="54"/>
      <c r="G296" s="273"/>
      <c r="H296" s="59"/>
      <c r="I296" s="60"/>
      <c r="J296" s="61"/>
      <c r="K296" s="274"/>
      <c r="L296" s="62"/>
      <c r="M296" s="63"/>
      <c r="N296" s="64"/>
      <c r="O296" s="63"/>
      <c r="P296" s="64"/>
      <c r="Q296" s="50">
        <f t="shared" si="9"/>
        <v>0</v>
      </c>
      <c r="R296" s="65"/>
    </row>
    <row r="297" spans="2:18" ht="33" customHeight="1" x14ac:dyDescent="0.25">
      <c r="B297" s="424">
        <v>282</v>
      </c>
      <c r="C297" s="55"/>
      <c r="D297" s="53" t="str">
        <f t="shared" si="10"/>
        <v/>
      </c>
      <c r="E297" s="56"/>
      <c r="F297" s="54"/>
      <c r="G297" s="273"/>
      <c r="H297" s="59"/>
      <c r="I297" s="60"/>
      <c r="J297" s="61"/>
      <c r="K297" s="274"/>
      <c r="L297" s="62"/>
      <c r="M297" s="63"/>
      <c r="N297" s="64"/>
      <c r="O297" s="63"/>
      <c r="P297" s="64"/>
      <c r="Q297" s="50">
        <f t="shared" si="9"/>
        <v>0</v>
      </c>
      <c r="R297" s="65"/>
    </row>
    <row r="298" spans="2:18" ht="33" customHeight="1" x14ac:dyDescent="0.25">
      <c r="B298" s="424">
        <v>283</v>
      </c>
      <c r="C298" s="55"/>
      <c r="D298" s="53" t="str">
        <f t="shared" si="10"/>
        <v/>
      </c>
      <c r="E298" s="56"/>
      <c r="F298" s="54"/>
      <c r="G298" s="273"/>
      <c r="H298" s="59"/>
      <c r="I298" s="60"/>
      <c r="J298" s="61"/>
      <c r="K298" s="274"/>
      <c r="L298" s="62"/>
      <c r="M298" s="63"/>
      <c r="N298" s="64"/>
      <c r="O298" s="63"/>
      <c r="P298" s="64"/>
      <c r="Q298" s="50">
        <f t="shared" si="9"/>
        <v>0</v>
      </c>
      <c r="R298" s="65"/>
    </row>
    <row r="299" spans="2:18" ht="33" customHeight="1" x14ac:dyDescent="0.25">
      <c r="B299" s="424">
        <v>284</v>
      </c>
      <c r="C299" s="55"/>
      <c r="D299" s="53" t="str">
        <f t="shared" si="10"/>
        <v/>
      </c>
      <c r="E299" s="56"/>
      <c r="F299" s="54"/>
      <c r="G299" s="273"/>
      <c r="H299" s="59"/>
      <c r="I299" s="60"/>
      <c r="J299" s="61"/>
      <c r="K299" s="274"/>
      <c r="L299" s="62"/>
      <c r="M299" s="63"/>
      <c r="N299" s="64"/>
      <c r="O299" s="63"/>
      <c r="P299" s="64"/>
      <c r="Q299" s="50">
        <f t="shared" si="9"/>
        <v>0</v>
      </c>
      <c r="R299" s="65"/>
    </row>
    <row r="300" spans="2:18" ht="33" customHeight="1" x14ac:dyDescent="0.25">
      <c r="B300" s="424">
        <v>285</v>
      </c>
      <c r="C300" s="55"/>
      <c r="D300" s="53" t="str">
        <f t="shared" si="10"/>
        <v/>
      </c>
      <c r="E300" s="56"/>
      <c r="F300" s="54"/>
      <c r="G300" s="273"/>
      <c r="H300" s="59"/>
      <c r="I300" s="60"/>
      <c r="J300" s="61"/>
      <c r="K300" s="274"/>
      <c r="L300" s="62"/>
      <c r="M300" s="63"/>
      <c r="N300" s="64"/>
      <c r="O300" s="63"/>
      <c r="P300" s="64"/>
      <c r="Q300" s="50">
        <f t="shared" si="9"/>
        <v>0</v>
      </c>
      <c r="R300" s="65"/>
    </row>
    <row r="301" spans="2:18" ht="33" customHeight="1" x14ac:dyDescent="0.25">
      <c r="B301" s="424">
        <v>286</v>
      </c>
      <c r="C301" s="55"/>
      <c r="D301" s="53" t="str">
        <f t="shared" si="10"/>
        <v/>
      </c>
      <c r="E301" s="56"/>
      <c r="F301" s="54"/>
      <c r="G301" s="273"/>
      <c r="H301" s="59"/>
      <c r="I301" s="60"/>
      <c r="J301" s="61"/>
      <c r="K301" s="274"/>
      <c r="L301" s="62"/>
      <c r="M301" s="63"/>
      <c r="N301" s="64"/>
      <c r="O301" s="63"/>
      <c r="P301" s="64"/>
      <c r="Q301" s="50">
        <f t="shared" si="9"/>
        <v>0</v>
      </c>
      <c r="R301" s="65"/>
    </row>
    <row r="302" spans="2:18" ht="33" customHeight="1" x14ac:dyDescent="0.25">
      <c r="B302" s="424">
        <v>287</v>
      </c>
      <c r="C302" s="55"/>
      <c r="D302" s="53" t="str">
        <f t="shared" si="10"/>
        <v/>
      </c>
      <c r="E302" s="56"/>
      <c r="F302" s="54"/>
      <c r="G302" s="273"/>
      <c r="H302" s="59"/>
      <c r="I302" s="60"/>
      <c r="J302" s="61"/>
      <c r="K302" s="274"/>
      <c r="L302" s="62"/>
      <c r="M302" s="63"/>
      <c r="N302" s="64"/>
      <c r="O302" s="63"/>
      <c r="P302" s="64"/>
      <c r="Q302" s="50">
        <f t="shared" si="9"/>
        <v>0</v>
      </c>
      <c r="R302" s="65"/>
    </row>
    <row r="303" spans="2:18" ht="33" customHeight="1" x14ac:dyDescent="0.25">
      <c r="B303" s="424">
        <v>288</v>
      </c>
      <c r="C303" s="55"/>
      <c r="D303" s="53" t="str">
        <f t="shared" si="10"/>
        <v/>
      </c>
      <c r="E303" s="56"/>
      <c r="F303" s="54"/>
      <c r="G303" s="273"/>
      <c r="H303" s="59"/>
      <c r="I303" s="60"/>
      <c r="J303" s="61"/>
      <c r="K303" s="274"/>
      <c r="L303" s="62"/>
      <c r="M303" s="63"/>
      <c r="N303" s="64"/>
      <c r="O303" s="63"/>
      <c r="P303" s="64"/>
      <c r="Q303" s="50">
        <f t="shared" si="9"/>
        <v>0</v>
      </c>
      <c r="R303" s="65"/>
    </row>
    <row r="304" spans="2:18" ht="33" customHeight="1" x14ac:dyDescent="0.25">
      <c r="B304" s="424">
        <v>289</v>
      </c>
      <c r="C304" s="55"/>
      <c r="D304" s="53" t="str">
        <f t="shared" si="10"/>
        <v/>
      </c>
      <c r="E304" s="56"/>
      <c r="F304" s="54"/>
      <c r="G304" s="273"/>
      <c r="H304" s="59"/>
      <c r="I304" s="60"/>
      <c r="J304" s="61"/>
      <c r="K304" s="274"/>
      <c r="L304" s="62"/>
      <c r="M304" s="63"/>
      <c r="N304" s="64"/>
      <c r="O304" s="63"/>
      <c r="P304" s="64"/>
      <c r="Q304" s="50">
        <f t="shared" si="9"/>
        <v>0</v>
      </c>
      <c r="R304" s="65"/>
    </row>
    <row r="305" spans="2:18" ht="33" customHeight="1" x14ac:dyDescent="0.25">
      <c r="B305" s="424">
        <v>290</v>
      </c>
      <c r="C305" s="55"/>
      <c r="D305" s="53" t="str">
        <f t="shared" si="10"/>
        <v/>
      </c>
      <c r="E305" s="56"/>
      <c r="F305" s="54"/>
      <c r="G305" s="273"/>
      <c r="H305" s="59"/>
      <c r="I305" s="60"/>
      <c r="J305" s="61"/>
      <c r="K305" s="274"/>
      <c r="L305" s="62"/>
      <c r="M305" s="63"/>
      <c r="N305" s="64"/>
      <c r="O305" s="63"/>
      <c r="P305" s="64"/>
      <c r="Q305" s="50">
        <f t="shared" si="9"/>
        <v>0</v>
      </c>
      <c r="R305" s="65"/>
    </row>
    <row r="306" spans="2:18" ht="33" customHeight="1" x14ac:dyDescent="0.25">
      <c r="B306" s="424">
        <v>291</v>
      </c>
      <c r="C306" s="55"/>
      <c r="D306" s="53" t="str">
        <f t="shared" si="10"/>
        <v/>
      </c>
      <c r="E306" s="56"/>
      <c r="F306" s="54"/>
      <c r="G306" s="273"/>
      <c r="H306" s="59"/>
      <c r="I306" s="60"/>
      <c r="J306" s="61"/>
      <c r="K306" s="274"/>
      <c r="L306" s="62"/>
      <c r="M306" s="63"/>
      <c r="N306" s="64"/>
      <c r="O306" s="63"/>
      <c r="P306" s="64"/>
      <c r="Q306" s="50">
        <f t="shared" si="9"/>
        <v>0</v>
      </c>
      <c r="R306" s="65"/>
    </row>
    <row r="307" spans="2:18" ht="33" customHeight="1" x14ac:dyDescent="0.25">
      <c r="B307" s="424">
        <v>292</v>
      </c>
      <c r="C307" s="55"/>
      <c r="D307" s="53" t="str">
        <f t="shared" si="10"/>
        <v/>
      </c>
      <c r="E307" s="56"/>
      <c r="F307" s="54"/>
      <c r="G307" s="273"/>
      <c r="H307" s="59"/>
      <c r="I307" s="60"/>
      <c r="J307" s="61"/>
      <c r="K307" s="274"/>
      <c r="L307" s="62"/>
      <c r="M307" s="63"/>
      <c r="N307" s="64"/>
      <c r="O307" s="63"/>
      <c r="P307" s="64"/>
      <c r="Q307" s="50">
        <f t="shared" si="9"/>
        <v>0</v>
      </c>
      <c r="R307" s="65"/>
    </row>
    <row r="308" spans="2:18" ht="33" customHeight="1" x14ac:dyDescent="0.25">
      <c r="B308" s="424">
        <v>293</v>
      </c>
      <c r="C308" s="55"/>
      <c r="D308" s="53" t="str">
        <f t="shared" si="10"/>
        <v/>
      </c>
      <c r="E308" s="56"/>
      <c r="F308" s="54"/>
      <c r="G308" s="273"/>
      <c r="H308" s="59"/>
      <c r="I308" s="60"/>
      <c r="J308" s="61"/>
      <c r="K308" s="274"/>
      <c r="L308" s="62"/>
      <c r="M308" s="63"/>
      <c r="N308" s="64"/>
      <c r="O308" s="63"/>
      <c r="P308" s="64"/>
      <c r="Q308" s="50">
        <f t="shared" si="9"/>
        <v>0</v>
      </c>
      <c r="R308" s="65"/>
    </row>
    <row r="309" spans="2:18" ht="33" customHeight="1" x14ac:dyDescent="0.25">
      <c r="B309" s="424">
        <v>294</v>
      </c>
      <c r="C309" s="55"/>
      <c r="D309" s="53" t="str">
        <f t="shared" si="10"/>
        <v/>
      </c>
      <c r="E309" s="56"/>
      <c r="F309" s="54"/>
      <c r="G309" s="273"/>
      <c r="H309" s="59"/>
      <c r="I309" s="60"/>
      <c r="J309" s="61"/>
      <c r="K309" s="274"/>
      <c r="L309" s="62"/>
      <c r="M309" s="63"/>
      <c r="N309" s="64"/>
      <c r="O309" s="63"/>
      <c r="P309" s="64"/>
      <c r="Q309" s="50">
        <f t="shared" si="9"/>
        <v>0</v>
      </c>
      <c r="R309" s="65"/>
    </row>
    <row r="310" spans="2:18" ht="33" customHeight="1" x14ac:dyDescent="0.25">
      <c r="B310" s="424">
        <v>295</v>
      </c>
      <c r="C310" s="55"/>
      <c r="D310" s="53" t="str">
        <f t="shared" si="10"/>
        <v/>
      </c>
      <c r="E310" s="56"/>
      <c r="F310" s="54"/>
      <c r="G310" s="273"/>
      <c r="H310" s="59"/>
      <c r="I310" s="60"/>
      <c r="J310" s="61"/>
      <c r="K310" s="274"/>
      <c r="L310" s="62"/>
      <c r="M310" s="63"/>
      <c r="N310" s="64"/>
      <c r="O310" s="63"/>
      <c r="P310" s="64"/>
      <c r="Q310" s="50">
        <f t="shared" si="9"/>
        <v>0</v>
      </c>
      <c r="R310" s="65"/>
    </row>
    <row r="311" spans="2:18" ht="33" customHeight="1" x14ac:dyDescent="0.25">
      <c r="B311" s="424">
        <v>296</v>
      </c>
      <c r="C311" s="55"/>
      <c r="D311" s="53" t="str">
        <f t="shared" si="10"/>
        <v/>
      </c>
      <c r="E311" s="56"/>
      <c r="F311" s="54"/>
      <c r="G311" s="273"/>
      <c r="H311" s="59"/>
      <c r="I311" s="60"/>
      <c r="J311" s="61"/>
      <c r="K311" s="274"/>
      <c r="L311" s="62"/>
      <c r="M311" s="63"/>
      <c r="N311" s="64"/>
      <c r="O311" s="63"/>
      <c r="P311" s="64"/>
      <c r="Q311" s="50">
        <f t="shared" si="9"/>
        <v>0</v>
      </c>
      <c r="R311" s="65"/>
    </row>
    <row r="312" spans="2:18" ht="33" customHeight="1" x14ac:dyDescent="0.25">
      <c r="B312" s="424">
        <v>297</v>
      </c>
      <c r="C312" s="55"/>
      <c r="D312" s="53" t="str">
        <f t="shared" si="10"/>
        <v/>
      </c>
      <c r="E312" s="56"/>
      <c r="F312" s="54"/>
      <c r="G312" s="273"/>
      <c r="H312" s="59"/>
      <c r="I312" s="60"/>
      <c r="J312" s="61"/>
      <c r="K312" s="274"/>
      <c r="L312" s="62"/>
      <c r="M312" s="63"/>
      <c r="N312" s="64"/>
      <c r="O312" s="63"/>
      <c r="P312" s="64"/>
      <c r="Q312" s="50">
        <f t="shared" si="9"/>
        <v>0</v>
      </c>
      <c r="R312" s="65"/>
    </row>
    <row r="313" spans="2:18" ht="33" customHeight="1" x14ac:dyDescent="0.25">
      <c r="B313" s="424">
        <v>298</v>
      </c>
      <c r="C313" s="55"/>
      <c r="D313" s="53" t="str">
        <f t="shared" si="10"/>
        <v/>
      </c>
      <c r="E313" s="56"/>
      <c r="F313" s="54"/>
      <c r="G313" s="273"/>
      <c r="H313" s="59"/>
      <c r="I313" s="60"/>
      <c r="J313" s="61"/>
      <c r="K313" s="274"/>
      <c r="L313" s="62"/>
      <c r="M313" s="63"/>
      <c r="N313" s="64"/>
      <c r="O313" s="63"/>
      <c r="P313" s="64"/>
      <c r="Q313" s="50">
        <f t="shared" si="9"/>
        <v>0</v>
      </c>
      <c r="R313" s="65"/>
    </row>
    <row r="314" spans="2:18" ht="33" customHeight="1" x14ac:dyDescent="0.25">
      <c r="B314" s="424">
        <v>299</v>
      </c>
      <c r="C314" s="55"/>
      <c r="D314" s="53" t="str">
        <f t="shared" si="10"/>
        <v/>
      </c>
      <c r="E314" s="56"/>
      <c r="F314" s="54"/>
      <c r="G314" s="273"/>
      <c r="H314" s="59"/>
      <c r="I314" s="60"/>
      <c r="J314" s="61"/>
      <c r="K314" s="274"/>
      <c r="L314" s="62"/>
      <c r="M314" s="63"/>
      <c r="N314" s="64"/>
      <c r="O314" s="63"/>
      <c r="P314" s="64"/>
      <c r="Q314" s="50">
        <f t="shared" si="9"/>
        <v>0</v>
      </c>
      <c r="R314" s="65"/>
    </row>
    <row r="315" spans="2:18" ht="33" customHeight="1" x14ac:dyDescent="0.25">
      <c r="B315" s="424">
        <v>300</v>
      </c>
      <c r="C315" s="55"/>
      <c r="D315" s="53" t="str">
        <f t="shared" si="10"/>
        <v/>
      </c>
      <c r="E315" s="56"/>
      <c r="F315" s="54"/>
      <c r="G315" s="273"/>
      <c r="H315" s="59"/>
      <c r="I315" s="60"/>
      <c r="J315" s="61"/>
      <c r="K315" s="274"/>
      <c r="L315" s="62"/>
      <c r="M315" s="63"/>
      <c r="N315" s="64"/>
      <c r="O315" s="63"/>
      <c r="P315" s="64"/>
      <c r="Q315" s="50">
        <f t="shared" si="9"/>
        <v>0</v>
      </c>
      <c r="R315" s="65"/>
    </row>
  </sheetData>
  <sheetProtection algorithmName="SHA-512" hashValue="iGzCMBGRl0IrPweFCQzBEHZNVI7UYLp3jLta5oOdvKLLFrRnZloxOfDxu0yPYymBp/2ZZgx0ieV9qLTa+nN3QA==" saltValue="iUQtlPoQfVmJG+jK0slQfA==" spinCount="100000" sheet="1" formatCells="0" formatRows="0" insertRows="0" deleteRows="0" autoFilter="0"/>
  <dataConsolidate/>
  <mergeCells count="20">
    <mergeCell ref="B1:K1"/>
    <mergeCell ref="B2:C3"/>
    <mergeCell ref="B4:E5"/>
    <mergeCell ref="F12:G12"/>
    <mergeCell ref="H12:I12"/>
    <mergeCell ref="J12:M12"/>
    <mergeCell ref="N12:O12"/>
    <mergeCell ref="P12:Q12"/>
    <mergeCell ref="B13:B15"/>
    <mergeCell ref="C13:C15"/>
    <mergeCell ref="D13:D15"/>
    <mergeCell ref="E13:E15"/>
    <mergeCell ref="F13:G14"/>
    <mergeCell ref="H13:P13"/>
    <mergeCell ref="Q13:Q15"/>
    <mergeCell ref="R13:R15"/>
    <mergeCell ref="H14:I14"/>
    <mergeCell ref="J14:M14"/>
    <mergeCell ref="N14:O14"/>
    <mergeCell ref="P14:P15"/>
  </mergeCells>
  <phoneticPr fontId="1"/>
  <dataValidations count="6">
    <dataValidation type="list" imeMode="hiragana" allowBlank="1" showInputMessage="1" showErrorMessage="1" sqref="F16:F315" xr:uid="{9ABCE40C-62AB-47AD-ADF1-E3816D5B95E5}">
      <formula1>$F$2:$F$5</formula1>
    </dataValidation>
    <dataValidation type="list" imeMode="off" allowBlank="1" showInputMessage="1" sqref="H16:H315" xr:uid="{74134EF1-970B-4450-ACEC-1B9C8B9AFC05}">
      <formula1>$H$2:$H$4</formula1>
    </dataValidation>
    <dataValidation type="list" imeMode="off" allowBlank="1" showInputMessage="1" sqref="L16:L315" xr:uid="{9A968D32-93D7-4AEB-89EA-2B479627BC58}">
      <formula1>$L$2:$L$10</formula1>
    </dataValidation>
    <dataValidation imeMode="off" allowBlank="1" showInputMessage="1" showErrorMessage="1" sqref="I16:J315 M16:P315" xr:uid="{C3D1A742-B868-4C24-AEDC-53F019CB8DF6}"/>
    <dataValidation type="date" imeMode="off" allowBlank="1" showInputMessage="1" sqref="C16:C315" xr:uid="{53C36056-0850-421A-8B33-A273307013B7}">
      <formula1>44652</formula1>
      <formula2>45016</formula2>
    </dataValidation>
    <dataValidation imeMode="hiragana" allowBlank="1" showInputMessage="1" showErrorMessage="1" sqref="E16:E315" xr:uid="{95B8D54B-0B16-49EF-98B4-814A0220999A}"/>
  </dataValidations>
  <printOptions horizontalCentered="1" verticalCentered="1"/>
  <pageMargins left="0.39370078740157483" right="0.39370078740157483" top="0.39370078740157483" bottom="0.39370078740157483" header="0.11811023622047245" footer="0.11811023622047245"/>
  <pageSetup paperSize="9" scale="4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D7DA-267F-4E5E-B9BC-F7F9DA687902}">
  <sheetPr>
    <tabColor theme="0"/>
    <outlinePr summaryBelow="0" summaryRight="0"/>
    <pageSetUpPr fitToPage="1"/>
  </sheetPr>
  <dimension ref="A1:E47"/>
  <sheetViews>
    <sheetView view="pageBreakPreview" zoomScaleNormal="100" zoomScaleSheetLayoutView="100" workbookViewId="0">
      <selection activeCell="D18" sqref="D18:E18"/>
    </sheetView>
  </sheetViews>
  <sheetFormatPr defaultRowHeight="18" customHeight="1" x14ac:dyDescent="0.25"/>
  <cols>
    <col min="1" max="1" width="1.5546875" style="221" customWidth="1"/>
    <col min="2" max="2" width="18.77734375" style="221" customWidth="1"/>
    <col min="3" max="3" width="11.33203125" style="221" customWidth="1"/>
    <col min="4" max="5" width="20.77734375" style="221" customWidth="1"/>
    <col min="6" max="6" width="3.109375" style="221" customWidth="1"/>
    <col min="7" max="8" width="8.88671875" style="221"/>
    <col min="9" max="9" width="4" style="221" customWidth="1"/>
    <col min="10" max="10" width="2.88671875" style="221" customWidth="1"/>
    <col min="11" max="16384" width="8.88671875" style="221"/>
  </cols>
  <sheetData>
    <row r="1" spans="1:5" ht="18" customHeight="1" x14ac:dyDescent="0.25">
      <c r="A1" s="322" t="s">
        <v>230</v>
      </c>
      <c r="B1" s="321"/>
      <c r="C1" s="321"/>
      <c r="D1" s="321"/>
      <c r="E1" s="321"/>
    </row>
    <row r="2" spans="1:5" ht="60.75" customHeight="1" thickBot="1" x14ac:dyDescent="0.3">
      <c r="A2" s="618" t="s">
        <v>240</v>
      </c>
      <c r="B2" s="618"/>
      <c r="C2" s="618"/>
      <c r="D2" s="618"/>
      <c r="E2" s="618"/>
    </row>
    <row r="3" spans="1:5" ht="23.25" customHeight="1" thickBot="1" x14ac:dyDescent="0.3">
      <c r="A3" s="321"/>
      <c r="B3" s="459"/>
      <c r="C3" s="460" t="s">
        <v>63</v>
      </c>
      <c r="D3" s="619" t="str">
        <f>IF(①実績報告!M10="", "", ①実績報告!M10)</f>
        <v/>
      </c>
      <c r="E3" s="620"/>
    </row>
    <row r="4" spans="1:5" ht="23.25" customHeight="1" x14ac:dyDescent="0.15">
      <c r="A4" s="461" t="s">
        <v>64</v>
      </c>
      <c r="B4" s="321"/>
      <c r="C4" s="322"/>
      <c r="D4" s="322"/>
      <c r="E4" s="322"/>
    </row>
    <row r="5" spans="1:5" ht="23.25" customHeight="1" x14ac:dyDescent="0.25">
      <c r="A5" s="616" t="s">
        <v>65</v>
      </c>
      <c r="B5" s="616"/>
      <c r="C5" s="462" t="s">
        <v>93</v>
      </c>
      <c r="D5" s="616" t="s">
        <v>66</v>
      </c>
      <c r="E5" s="616"/>
    </row>
    <row r="6" spans="1:5" ht="18" customHeight="1" x14ac:dyDescent="0.25">
      <c r="A6" s="621"/>
      <c r="B6" s="624" t="s">
        <v>67</v>
      </c>
      <c r="C6" s="627">
        <f>SUM(E6:E9)</f>
        <v>0</v>
      </c>
      <c r="D6" s="315" t="s">
        <v>68</v>
      </c>
      <c r="E6" s="207">
        <f>⑦【入力不要】確定額の計算シート!H48</f>
        <v>0</v>
      </c>
    </row>
    <row r="7" spans="1:5" ht="18" customHeight="1" x14ac:dyDescent="0.25">
      <c r="A7" s="622"/>
      <c r="B7" s="625"/>
      <c r="C7" s="628"/>
      <c r="D7" s="315" t="s">
        <v>69</v>
      </c>
      <c r="E7" s="207">
        <f>⑦【入力不要】確定額の計算シート!H54</f>
        <v>0</v>
      </c>
    </row>
    <row r="8" spans="1:5" ht="18" customHeight="1" x14ac:dyDescent="0.25">
      <c r="A8" s="622"/>
      <c r="B8" s="625"/>
      <c r="C8" s="628"/>
      <c r="D8" s="315" t="s">
        <v>70</v>
      </c>
      <c r="E8" s="207">
        <f>⑦【入力不要】確定額の計算シート!H60</f>
        <v>0</v>
      </c>
    </row>
    <row r="9" spans="1:5" ht="18" customHeight="1" x14ac:dyDescent="0.25">
      <c r="A9" s="623"/>
      <c r="B9" s="626"/>
      <c r="C9" s="629"/>
      <c r="D9" s="316" t="s">
        <v>121</v>
      </c>
      <c r="E9" s="208">
        <f>⑦【入力不要】確定額の計算シート!H65</f>
        <v>0</v>
      </c>
    </row>
    <row r="10" spans="1:5" ht="23.25" customHeight="1" x14ac:dyDescent="0.25">
      <c r="A10" s="317"/>
      <c r="B10" s="318" t="s">
        <v>231</v>
      </c>
      <c r="C10" s="205">
        <f>④出納簿!G3</f>
        <v>0</v>
      </c>
      <c r="D10" s="612"/>
      <c r="E10" s="613"/>
    </row>
    <row r="11" spans="1:5" ht="23.25" customHeight="1" x14ac:dyDescent="0.25">
      <c r="A11" s="317"/>
      <c r="B11" s="318" t="s">
        <v>232</v>
      </c>
      <c r="C11" s="205">
        <f>④出納簿!G4</f>
        <v>0</v>
      </c>
      <c r="D11" s="612"/>
      <c r="E11" s="613"/>
    </row>
    <row r="12" spans="1:5" ht="23.25" customHeight="1" thickBot="1" x14ac:dyDescent="0.3">
      <c r="A12" s="319"/>
      <c r="B12" s="320" t="s">
        <v>233</v>
      </c>
      <c r="C12" s="206">
        <f>④出納簿!G5</f>
        <v>0</v>
      </c>
      <c r="D12" s="612"/>
      <c r="E12" s="613"/>
    </row>
    <row r="13" spans="1:5" ht="23.25" customHeight="1" thickBot="1" x14ac:dyDescent="0.3">
      <c r="A13" s="614" t="s">
        <v>71</v>
      </c>
      <c r="B13" s="615"/>
      <c r="C13" s="218">
        <f>SUM(C6:C12)</f>
        <v>0</v>
      </c>
      <c r="D13" s="334"/>
      <c r="E13" s="334"/>
    </row>
    <row r="14" spans="1:5" ht="23.25" customHeight="1" x14ac:dyDescent="0.25">
      <c r="A14" s="321"/>
      <c r="B14" s="322"/>
      <c r="C14" s="323"/>
      <c r="D14" s="322"/>
      <c r="E14" s="322"/>
    </row>
    <row r="15" spans="1:5" ht="23.25" customHeight="1" x14ac:dyDescent="0.25">
      <c r="A15" s="322" t="s">
        <v>72</v>
      </c>
      <c r="B15" s="321"/>
      <c r="C15" s="322"/>
      <c r="D15" s="322"/>
      <c r="E15" s="322"/>
    </row>
    <row r="16" spans="1:5" ht="23.25" customHeight="1" x14ac:dyDescent="0.25">
      <c r="A16" s="616" t="s">
        <v>73</v>
      </c>
      <c r="B16" s="616"/>
      <c r="C16" s="324" t="s">
        <v>234</v>
      </c>
      <c r="D16" s="616" t="s">
        <v>66</v>
      </c>
      <c r="E16" s="616"/>
    </row>
    <row r="17" spans="1:5" ht="18" customHeight="1" x14ac:dyDescent="0.25">
      <c r="A17" s="325" t="s">
        <v>74</v>
      </c>
      <c r="B17" s="326"/>
      <c r="C17" s="327"/>
      <c r="D17" s="471"/>
      <c r="E17" s="472"/>
    </row>
    <row r="18" spans="1:5" ht="23.25" customHeight="1" x14ac:dyDescent="0.25">
      <c r="A18" s="328"/>
      <c r="B18" s="329" t="s">
        <v>10</v>
      </c>
      <c r="C18" s="209">
        <f>④出納簿!I2</f>
        <v>0</v>
      </c>
      <c r="D18" s="612"/>
      <c r="E18" s="613"/>
    </row>
    <row r="19" spans="1:5" ht="23.25" customHeight="1" x14ac:dyDescent="0.25">
      <c r="A19" s="330"/>
      <c r="B19" s="329" t="s">
        <v>11</v>
      </c>
      <c r="C19" s="209">
        <f>④出納簿!I3</f>
        <v>0</v>
      </c>
      <c r="D19" s="612"/>
      <c r="E19" s="613"/>
    </row>
    <row r="20" spans="1:5" ht="23.25" customHeight="1" thickBot="1" x14ac:dyDescent="0.3">
      <c r="A20" s="330"/>
      <c r="B20" s="331" t="s">
        <v>12</v>
      </c>
      <c r="C20" s="210">
        <f>④出納簿!I4</f>
        <v>0</v>
      </c>
      <c r="D20" s="612"/>
      <c r="E20" s="613"/>
    </row>
    <row r="21" spans="1:5" ht="23.25" customHeight="1" thickTop="1" x14ac:dyDescent="0.25">
      <c r="A21" s="332"/>
      <c r="B21" s="333" t="s">
        <v>78</v>
      </c>
      <c r="C21" s="211">
        <f>SUM(C18:C20)</f>
        <v>0</v>
      </c>
      <c r="D21" s="617"/>
      <c r="E21" s="617"/>
    </row>
    <row r="22" spans="1:5" ht="18" customHeight="1" x14ac:dyDescent="0.25">
      <c r="A22" s="325" t="s">
        <v>79</v>
      </c>
      <c r="B22" s="322"/>
      <c r="C22" s="334"/>
      <c r="D22" s="473"/>
      <c r="E22" s="474"/>
    </row>
    <row r="23" spans="1:5" ht="23.25" customHeight="1" x14ac:dyDescent="0.25">
      <c r="A23" s="330"/>
      <c r="B23" s="329" t="s">
        <v>0</v>
      </c>
      <c r="C23" s="209">
        <f>④出納簿!M2</f>
        <v>0</v>
      </c>
      <c r="D23" s="606"/>
      <c r="E23" s="607"/>
    </row>
    <row r="24" spans="1:5" ht="23.25" customHeight="1" x14ac:dyDescent="0.25">
      <c r="A24" s="330"/>
      <c r="B24" s="329" t="s">
        <v>80</v>
      </c>
      <c r="C24" s="212">
        <f>④出納簿!J10</f>
        <v>0</v>
      </c>
      <c r="D24" s="611"/>
      <c r="E24" s="611"/>
    </row>
    <row r="25" spans="1:5" ht="23.25" customHeight="1" x14ac:dyDescent="0.25">
      <c r="A25" s="330"/>
      <c r="B25" s="329" t="s">
        <v>81</v>
      </c>
      <c r="C25" s="209">
        <f>④出納簿!M3</f>
        <v>0</v>
      </c>
      <c r="D25" s="606"/>
      <c r="E25" s="607"/>
    </row>
    <row r="26" spans="1:5" ht="23.25" customHeight="1" x14ac:dyDescent="0.25">
      <c r="A26" s="330"/>
      <c r="B26" s="329" t="s">
        <v>82</v>
      </c>
      <c r="C26" s="209">
        <f>④出納簿!K10</f>
        <v>0</v>
      </c>
      <c r="D26" s="606"/>
      <c r="E26" s="607"/>
    </row>
    <row r="27" spans="1:5" ht="23.25" customHeight="1" x14ac:dyDescent="0.25">
      <c r="A27" s="330"/>
      <c r="B27" s="329" t="s">
        <v>83</v>
      </c>
      <c r="C27" s="209">
        <f>④出納簿!M4</f>
        <v>0</v>
      </c>
      <c r="D27" s="606"/>
      <c r="E27" s="607"/>
    </row>
    <row r="28" spans="1:5" ht="23.25" customHeight="1" x14ac:dyDescent="0.25">
      <c r="A28" s="330"/>
      <c r="B28" s="329" t="s">
        <v>84</v>
      </c>
      <c r="C28" s="209">
        <f>④出納簿!M5</f>
        <v>0</v>
      </c>
      <c r="D28" s="606"/>
      <c r="E28" s="607"/>
    </row>
    <row r="29" spans="1:5" ht="23.25" customHeight="1" x14ac:dyDescent="0.25">
      <c r="A29" s="330"/>
      <c r="B29" s="329" t="s">
        <v>85</v>
      </c>
      <c r="C29" s="209">
        <f>④出納簿!M6</f>
        <v>0</v>
      </c>
      <c r="D29" s="606"/>
      <c r="E29" s="607"/>
    </row>
    <row r="30" spans="1:5" ht="23.25" customHeight="1" x14ac:dyDescent="0.25">
      <c r="A30" s="330"/>
      <c r="B30" s="329" t="s">
        <v>86</v>
      </c>
      <c r="C30" s="209">
        <f>④出納簿!M7+④出納簿!M8</f>
        <v>0</v>
      </c>
      <c r="D30" s="606"/>
      <c r="E30" s="607"/>
    </row>
    <row r="31" spans="1:5" ht="23.25" customHeight="1" x14ac:dyDescent="0.25">
      <c r="A31" s="330"/>
      <c r="B31" s="329" t="s">
        <v>4</v>
      </c>
      <c r="C31" s="209">
        <f>④出納簿!M9</f>
        <v>0</v>
      </c>
      <c r="D31" s="606"/>
      <c r="E31" s="607"/>
    </row>
    <row r="32" spans="1:5" ht="23.25" customHeight="1" thickBot="1" x14ac:dyDescent="0.3">
      <c r="A32" s="330"/>
      <c r="B32" s="331" t="s">
        <v>5</v>
      </c>
      <c r="C32" s="210">
        <f>④出納簿!M10</f>
        <v>0</v>
      </c>
      <c r="D32" s="606"/>
      <c r="E32" s="607"/>
    </row>
    <row r="33" spans="1:5" ht="23.25" customHeight="1" thickTop="1" x14ac:dyDescent="0.25">
      <c r="A33" s="332"/>
      <c r="B33" s="333" t="s">
        <v>88</v>
      </c>
      <c r="C33" s="211">
        <f>SUM(C23:C32)</f>
        <v>0</v>
      </c>
      <c r="D33" s="610"/>
      <c r="E33" s="610"/>
    </row>
    <row r="34" spans="1:5" ht="18" customHeight="1" x14ac:dyDescent="0.25">
      <c r="A34" s="325" t="s">
        <v>89</v>
      </c>
      <c r="B34" s="322"/>
      <c r="C34" s="334"/>
      <c r="D34" s="471"/>
      <c r="E34" s="472"/>
    </row>
    <row r="35" spans="1:5" ht="23.25" customHeight="1" x14ac:dyDescent="0.25">
      <c r="A35" s="330"/>
      <c r="B35" s="329" t="s">
        <v>80</v>
      </c>
      <c r="C35" s="209">
        <f>④出納簿!O9</f>
        <v>0</v>
      </c>
      <c r="D35" s="606"/>
      <c r="E35" s="607"/>
    </row>
    <row r="36" spans="1:5" ht="23.25" hidden="1" customHeight="1" x14ac:dyDescent="0.25">
      <c r="A36" s="330"/>
      <c r="B36" s="331" t="s">
        <v>83</v>
      </c>
      <c r="C36" s="209"/>
      <c r="D36" s="451"/>
      <c r="E36" s="452"/>
    </row>
    <row r="37" spans="1:5" ht="23.25" hidden="1" customHeight="1" x14ac:dyDescent="0.25">
      <c r="A37" s="330"/>
      <c r="B37" s="331" t="s">
        <v>84</v>
      </c>
      <c r="C37" s="209"/>
      <c r="D37" s="451"/>
      <c r="E37" s="452"/>
    </row>
    <row r="38" spans="1:5" ht="23.25" hidden="1" customHeight="1" x14ac:dyDescent="0.25">
      <c r="A38" s="330"/>
      <c r="B38" s="331" t="s">
        <v>85</v>
      </c>
      <c r="C38" s="209"/>
      <c r="D38" s="451"/>
      <c r="E38" s="452"/>
    </row>
    <row r="39" spans="1:5" ht="23.25" customHeight="1" thickBot="1" x14ac:dyDescent="0.3">
      <c r="A39" s="330"/>
      <c r="B39" s="331" t="s">
        <v>5</v>
      </c>
      <c r="C39" s="210">
        <f>④出納簿!O10</f>
        <v>0</v>
      </c>
      <c r="D39" s="606"/>
      <c r="E39" s="607"/>
    </row>
    <row r="40" spans="1:5" ht="23.25" customHeight="1" thickTop="1" thickBot="1" x14ac:dyDescent="0.3">
      <c r="A40" s="330"/>
      <c r="B40" s="335" t="s">
        <v>90</v>
      </c>
      <c r="C40" s="215">
        <f>SUM(C35:C39)</f>
        <v>0</v>
      </c>
      <c r="D40" s="610"/>
      <c r="E40" s="610"/>
    </row>
    <row r="41" spans="1:5" ht="23.25" customHeight="1" thickBot="1" x14ac:dyDescent="0.3">
      <c r="A41" s="603" t="s">
        <v>91</v>
      </c>
      <c r="B41" s="604"/>
      <c r="C41" s="216">
        <f>C21+C33+C40</f>
        <v>0</v>
      </c>
      <c r="D41" s="605"/>
      <c r="E41" s="605"/>
    </row>
    <row r="42" spans="1:5" ht="23.25" customHeight="1" x14ac:dyDescent="0.25">
      <c r="A42" s="336"/>
      <c r="B42" s="337" t="s">
        <v>92</v>
      </c>
      <c r="C42" s="213">
        <f>④出納簿!P12</f>
        <v>0</v>
      </c>
      <c r="D42" s="606"/>
      <c r="E42" s="607"/>
    </row>
    <row r="43" spans="1:5" ht="23.25" customHeight="1" thickBot="1" x14ac:dyDescent="0.3">
      <c r="A43" s="338"/>
      <c r="B43" s="339" t="s">
        <v>235</v>
      </c>
      <c r="C43" s="217">
        <f>IFERROR(C13-(C41+C42),"")</f>
        <v>0</v>
      </c>
      <c r="D43" s="608" t="str">
        <f>IF(C43&lt;0,"エラー！繰越金がマイナスです","")</f>
        <v/>
      </c>
      <c r="E43" s="609"/>
    </row>
    <row r="44" spans="1:5" ht="23.25" customHeight="1" thickBot="1" x14ac:dyDescent="0.3">
      <c r="A44" s="603" t="s">
        <v>236</v>
      </c>
      <c r="B44" s="604"/>
      <c r="C44" s="218">
        <f>C21+C33+C40+C42+C43</f>
        <v>0</v>
      </c>
      <c r="D44" s="610"/>
      <c r="E44" s="610"/>
    </row>
    <row r="45" spans="1:5" ht="8.25" customHeight="1" x14ac:dyDescent="0.25">
      <c r="A45" s="321"/>
      <c r="B45" s="463"/>
      <c r="C45" s="321"/>
      <c r="D45" s="466"/>
      <c r="E45" s="466"/>
    </row>
    <row r="46" spans="1:5" ht="18" customHeight="1" x14ac:dyDescent="0.25">
      <c r="A46" s="321"/>
      <c r="B46" s="321"/>
      <c r="C46" s="464" t="s">
        <v>237</v>
      </c>
      <c r="D46" s="467"/>
      <c r="E46" s="468"/>
    </row>
    <row r="47" spans="1:5" ht="18" customHeight="1" x14ac:dyDescent="0.25">
      <c r="A47" s="321"/>
      <c r="B47" s="321"/>
      <c r="C47" s="465" t="s">
        <v>238</v>
      </c>
      <c r="D47" s="469"/>
      <c r="E47" s="470"/>
    </row>
  </sheetData>
  <sheetProtection algorithmName="SHA-512" hashValue="9y9I7Ry6Zs6FTr6Bs+Kv1HksOw0L6n5LXN1AkRcQp3wIq/JG/sXKggXf+X+ecXjHBPb83qWrxdpk1C7T7sq4ug==" saltValue="2+poX+NzWmG0TuBf3U7L6A==" spinCount="100000" sheet="1" formatCells="0" formatRows="0"/>
  <mergeCells count="37">
    <mergeCell ref="A2:E2"/>
    <mergeCell ref="D3:E3"/>
    <mergeCell ref="A5:B5"/>
    <mergeCell ref="D5:E5"/>
    <mergeCell ref="A6:A9"/>
    <mergeCell ref="B6:B9"/>
    <mergeCell ref="C6:C9"/>
    <mergeCell ref="D24:E24"/>
    <mergeCell ref="D10:E10"/>
    <mergeCell ref="D11:E11"/>
    <mergeCell ref="D12:E12"/>
    <mergeCell ref="A13:B13"/>
    <mergeCell ref="A16:B16"/>
    <mergeCell ref="D16:E16"/>
    <mergeCell ref="D18:E18"/>
    <mergeCell ref="D19:E19"/>
    <mergeCell ref="D20:E20"/>
    <mergeCell ref="D21:E21"/>
    <mergeCell ref="D23:E23"/>
    <mergeCell ref="D40:E40"/>
    <mergeCell ref="D25:E25"/>
    <mergeCell ref="D26:E26"/>
    <mergeCell ref="D27:E27"/>
    <mergeCell ref="D28:E28"/>
    <mergeCell ref="D29:E29"/>
    <mergeCell ref="D30:E30"/>
    <mergeCell ref="D31:E31"/>
    <mergeCell ref="D32:E32"/>
    <mergeCell ref="D33:E33"/>
    <mergeCell ref="D35:E35"/>
    <mergeCell ref="D39:E39"/>
    <mergeCell ref="A41:B41"/>
    <mergeCell ref="D41:E41"/>
    <mergeCell ref="D42:E42"/>
    <mergeCell ref="D43:E43"/>
    <mergeCell ref="A44:B44"/>
    <mergeCell ref="D44:E44"/>
  </mergeCells>
  <phoneticPr fontId="1"/>
  <printOptions horizontalCentered="1" verticalCentered="1"/>
  <pageMargins left="0.78740157480314965" right="0.39370078740157483" top="0.59055118110236227" bottom="0.39370078740157483" header="0.51181102362204722" footer="0.51181102362204722"/>
  <pageSetup paperSize="9" scale="7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DD927-B159-4E2C-BC9B-057FE0985CD0}">
  <sheetPr>
    <pageSetUpPr fitToPage="1"/>
  </sheetPr>
  <dimension ref="A1:L48"/>
  <sheetViews>
    <sheetView view="pageBreakPreview" zoomScale="55" zoomScaleNormal="55" zoomScaleSheetLayoutView="55" workbookViewId="0">
      <selection activeCell="I1" sqref="I1"/>
    </sheetView>
  </sheetViews>
  <sheetFormatPr defaultRowHeight="15.75" x14ac:dyDescent="0.25"/>
  <cols>
    <col min="1" max="1" width="4.44140625" customWidth="1"/>
    <col min="2" max="2" width="59.33203125" customWidth="1"/>
    <col min="3" max="3" width="21.88671875" customWidth="1"/>
    <col min="4" max="4" width="31.21875" customWidth="1"/>
    <col min="5" max="5" width="28.21875" customWidth="1"/>
    <col min="6" max="6" width="23.6640625" bestFit="1" customWidth="1"/>
    <col min="7" max="7" width="18.21875" bestFit="1" customWidth="1"/>
    <col min="8" max="8" width="22.21875" customWidth="1"/>
    <col min="9" max="9" width="21.44140625" bestFit="1" customWidth="1"/>
    <col min="11" max="11" width="10.44140625" bestFit="1" customWidth="1"/>
  </cols>
  <sheetData>
    <row r="1" spans="1:12" ht="27" customHeight="1" x14ac:dyDescent="0.25">
      <c r="A1" s="147" t="s">
        <v>331</v>
      </c>
    </row>
    <row r="2" spans="1:12" ht="34.5" customHeight="1" x14ac:dyDescent="0.25">
      <c r="A2" s="637" t="s">
        <v>333</v>
      </c>
      <c r="B2" s="637"/>
      <c r="C2" s="637"/>
      <c r="D2" s="637"/>
      <c r="E2" s="637"/>
      <c r="F2" s="637"/>
      <c r="G2" s="637"/>
      <c r="H2" s="637"/>
      <c r="I2" s="637"/>
      <c r="J2" s="23"/>
    </row>
    <row r="3" spans="1:12" ht="15.75" customHeight="1" thickBot="1" x14ac:dyDescent="0.3">
      <c r="A3" s="194"/>
      <c r="B3" s="194"/>
      <c r="C3" s="194"/>
      <c r="D3" s="194"/>
      <c r="E3" s="194"/>
      <c r="F3" s="194"/>
      <c r="G3" s="194"/>
      <c r="H3" s="194"/>
      <c r="I3" s="194"/>
      <c r="J3" s="23"/>
    </row>
    <row r="4" spans="1:12" ht="36.75" customHeight="1" thickBot="1" x14ac:dyDescent="0.3">
      <c r="A4" s="21"/>
      <c r="B4" s="24"/>
      <c r="C4" s="24"/>
      <c r="D4" s="24"/>
      <c r="E4" s="24"/>
      <c r="F4" s="196" t="s">
        <v>374</v>
      </c>
      <c r="G4" s="640" t="str">
        <f>IF(①実績報告!M10="", "", ①実績報告!M10)</f>
        <v/>
      </c>
      <c r="H4" s="641"/>
      <c r="I4" s="642"/>
    </row>
    <row r="5" spans="1:12" ht="15" customHeight="1" x14ac:dyDescent="0.3">
      <c r="A5" s="21"/>
      <c r="B5" s="24"/>
      <c r="C5" s="24"/>
      <c r="D5" s="24"/>
      <c r="E5" s="24"/>
      <c r="F5" s="24"/>
      <c r="G5" s="24"/>
      <c r="H5" s="24"/>
      <c r="I5" s="22"/>
    </row>
    <row r="6" spans="1:12" ht="23.25" thickBot="1" x14ac:dyDescent="0.35">
      <c r="A6" s="25" t="s">
        <v>123</v>
      </c>
      <c r="B6" s="26"/>
      <c r="C6" s="26"/>
      <c r="D6" s="26"/>
      <c r="E6" s="26"/>
      <c r="F6" s="26"/>
      <c r="G6" s="26"/>
      <c r="H6" s="152"/>
      <c r="I6" s="153" t="s">
        <v>328</v>
      </c>
    </row>
    <row r="7" spans="1:12" ht="80.099999999999994" customHeight="1" x14ac:dyDescent="0.25">
      <c r="A7" s="638"/>
      <c r="B7" s="638"/>
      <c r="C7" s="155" t="s">
        <v>124</v>
      </c>
      <c r="D7" s="639" t="s">
        <v>125</v>
      </c>
      <c r="E7" s="639"/>
      <c r="F7" s="639" t="s">
        <v>126</v>
      </c>
      <c r="G7" s="639"/>
      <c r="H7" s="27" t="s">
        <v>124</v>
      </c>
      <c r="I7" s="630" t="s">
        <v>40</v>
      </c>
    </row>
    <row r="8" spans="1:12" ht="80.099999999999994" customHeight="1" x14ac:dyDescent="0.25">
      <c r="A8" s="638"/>
      <c r="B8" s="638"/>
      <c r="C8" s="28" t="s">
        <v>146</v>
      </c>
      <c r="D8" s="29" t="s">
        <v>147</v>
      </c>
      <c r="E8" s="30" t="s">
        <v>148</v>
      </c>
      <c r="F8" s="29" t="s">
        <v>149</v>
      </c>
      <c r="G8" s="30" t="s">
        <v>150</v>
      </c>
      <c r="H8" s="31" t="s">
        <v>151</v>
      </c>
      <c r="I8" s="631"/>
    </row>
    <row r="9" spans="1:12" ht="187.5" customHeight="1" x14ac:dyDescent="0.25">
      <c r="A9" s="632" t="s">
        <v>127</v>
      </c>
      <c r="B9" s="148" t="s">
        <v>158</v>
      </c>
      <c r="C9" s="164" t="str">
        <f>【非表示】クエリ結果!I4</f>
        <v/>
      </c>
      <c r="D9" s="162" t="str">
        <f>【非表示】クエリ結果!I7</f>
        <v/>
      </c>
      <c r="E9" s="165" t="str">
        <f>【非表示】クエリ結果!I8</f>
        <v/>
      </c>
      <c r="F9" s="162" t="str">
        <f>【非表示】クエリ結果!I12</f>
        <v/>
      </c>
      <c r="G9" s="165" t="str">
        <f>【非表示】クエリ結果!I13</f>
        <v/>
      </c>
      <c r="H9" s="163" t="str">
        <f>【非表示】クエリ結果!I15</f>
        <v/>
      </c>
      <c r="I9" s="634"/>
    </row>
    <row r="10" spans="1:12" ht="36" customHeight="1" x14ac:dyDescent="0.25">
      <c r="A10" s="633"/>
      <c r="B10" s="149" t="s">
        <v>325</v>
      </c>
      <c r="C10" s="131">
        <f>【非表示】クエリ結果!J4</f>
        <v>0</v>
      </c>
      <c r="D10" s="132">
        <f>【非表示】クエリ結果!J7</f>
        <v>0</v>
      </c>
      <c r="E10" s="133">
        <f>【非表示】クエリ結果!J8</f>
        <v>0</v>
      </c>
      <c r="F10" s="132">
        <f>【非表示】クエリ結果!J12</f>
        <v>0</v>
      </c>
      <c r="G10" s="133">
        <f>【非表示】クエリ結果!J13</f>
        <v>0</v>
      </c>
      <c r="H10" s="135">
        <f>【非表示】クエリ結果!J15</f>
        <v>0</v>
      </c>
      <c r="I10" s="635"/>
    </row>
    <row r="11" spans="1:12" ht="76.5" customHeight="1" x14ac:dyDescent="0.3">
      <c r="A11" s="32" t="s">
        <v>128</v>
      </c>
      <c r="B11" s="150" t="s">
        <v>326</v>
      </c>
      <c r="C11" s="187" t="str">
        <f>【非表示】クエリ結果!N4</f>
        <v/>
      </c>
      <c r="D11" s="137" t="str">
        <f>【非表示】クエリ結果!N7</f>
        <v/>
      </c>
      <c r="E11" s="188" t="str">
        <f>【非表示】クエリ結果!N8</f>
        <v/>
      </c>
      <c r="F11" s="137" t="str">
        <f>【非表示】クエリ結果!N12</f>
        <v/>
      </c>
      <c r="G11" s="188" t="str">
        <f>【非表示】クエリ結果!N13</f>
        <v/>
      </c>
      <c r="H11" s="187" t="str">
        <f>【非表示】クエリ結果!N15</f>
        <v/>
      </c>
      <c r="I11" s="635"/>
      <c r="K11" s="33"/>
    </row>
    <row r="12" spans="1:12" ht="152.25" customHeight="1" x14ac:dyDescent="0.25">
      <c r="A12" s="32" t="s">
        <v>129</v>
      </c>
      <c r="B12" s="150" t="s">
        <v>327</v>
      </c>
      <c r="C12" s="187" t="str">
        <f>【非表示】クエリ結果!Q4</f>
        <v/>
      </c>
      <c r="D12" s="185" t="str">
        <f>【非表示】クエリ結果!Q7</f>
        <v/>
      </c>
      <c r="E12" s="186" t="str">
        <f>【非表示】クエリ結果!Q8</f>
        <v/>
      </c>
      <c r="F12" s="189" t="str">
        <f>【非表示】クエリ結果!Q12</f>
        <v/>
      </c>
      <c r="G12" s="190" t="str">
        <f>【非表示】クエリ結果!Q13</f>
        <v/>
      </c>
      <c r="H12" s="191" t="str">
        <f>【非表示】クエリ結果!Q15</f>
        <v/>
      </c>
      <c r="I12" s="636"/>
    </row>
    <row r="13" spans="1:12" s="48" customFormat="1" ht="80.099999999999994" customHeight="1" x14ac:dyDescent="0.25">
      <c r="A13" s="32" t="s">
        <v>130</v>
      </c>
      <c r="B13" s="150" t="s">
        <v>131</v>
      </c>
      <c r="C13" s="138">
        <f>【非表示】クエリ結果!R4</f>
        <v>0</v>
      </c>
      <c r="D13" s="134">
        <f>【非表示】クエリ結果!R7</f>
        <v>0</v>
      </c>
      <c r="E13" s="138">
        <f>【非表示】クエリ結果!R8</f>
        <v>0</v>
      </c>
      <c r="F13" s="134">
        <f>【非表示】クエリ結果!R12</f>
        <v>0</v>
      </c>
      <c r="G13" s="138">
        <f>【非表示】クエリ結果!R13</f>
        <v>0</v>
      </c>
      <c r="H13" s="139">
        <f>【非表示】クエリ結果!R15</f>
        <v>0</v>
      </c>
      <c r="I13" s="140">
        <f>MIN(SUM(C13:H13),15)</f>
        <v>0</v>
      </c>
    </row>
    <row r="14" spans="1:12" s="48" customFormat="1" ht="80.099999999999994" customHeight="1" x14ac:dyDescent="0.25">
      <c r="A14" s="32" t="s">
        <v>132</v>
      </c>
      <c r="B14" s="150" t="s">
        <v>133</v>
      </c>
      <c r="C14" s="34">
        <f>12500*C13</f>
        <v>0</v>
      </c>
      <c r="D14" s="34">
        <f>12500*D13</f>
        <v>0</v>
      </c>
      <c r="E14" s="35">
        <f>12500*E13</f>
        <v>0</v>
      </c>
      <c r="F14" s="34">
        <f t="shared" ref="F14:H14" si="0">12500*F13</f>
        <v>0</v>
      </c>
      <c r="G14" s="141">
        <f t="shared" si="0"/>
        <v>0</v>
      </c>
      <c r="H14" s="36">
        <f t="shared" si="0"/>
        <v>0</v>
      </c>
      <c r="I14" s="37">
        <f>MIN(187500,SUM(C14:H14))</f>
        <v>0</v>
      </c>
    </row>
    <row r="15" spans="1:12" s="48" customFormat="1" ht="80.099999999999994" customHeight="1" x14ac:dyDescent="0.25">
      <c r="A15" s="38" t="s">
        <v>134</v>
      </c>
      <c r="B15" s="151" t="s">
        <v>135</v>
      </c>
      <c r="C15" s="643"/>
      <c r="D15" s="644"/>
      <c r="E15" s="644"/>
      <c r="F15" s="644"/>
      <c r="G15" s="644"/>
      <c r="H15" s="644"/>
      <c r="I15" s="214">
        <f>⑤収支報告!C33</f>
        <v>0</v>
      </c>
      <c r="J15" s="39"/>
      <c r="L15" s="199" t="s">
        <v>385</v>
      </c>
    </row>
    <row r="16" spans="1:12" s="48" customFormat="1" ht="80.099999999999994" customHeight="1" x14ac:dyDescent="0.25">
      <c r="A16" s="32" t="s">
        <v>136</v>
      </c>
      <c r="B16" s="150" t="s">
        <v>322</v>
      </c>
      <c r="C16" s="645"/>
      <c r="D16" s="646"/>
      <c r="E16" s="646"/>
      <c r="F16" s="646"/>
      <c r="G16" s="646"/>
      <c r="H16" s="646"/>
      <c r="I16" s="142">
        <f>IFERROR(I15*I13/L16,0)</f>
        <v>0</v>
      </c>
      <c r="J16" s="39"/>
      <c r="K16" s="48" t="s">
        <v>384</v>
      </c>
      <c r="L16" s="48">
        <f>⑦【入力不要】確定額の計算シート!S12</f>
        <v>0</v>
      </c>
    </row>
    <row r="17" spans="1:12" s="48" customFormat="1" ht="80.099999999999994" customHeight="1" thickBot="1" x14ac:dyDescent="0.3">
      <c r="A17" s="32" t="s">
        <v>137</v>
      </c>
      <c r="B17" s="150" t="s">
        <v>138</v>
      </c>
      <c r="C17" s="647"/>
      <c r="D17" s="648"/>
      <c r="E17" s="648"/>
      <c r="F17" s="648"/>
      <c r="G17" s="648"/>
      <c r="H17" s="648"/>
      <c r="I17" s="40">
        <f>MIN(ROUNDDOWN(I14,-3), ROUNDDOWN(I16,-3))</f>
        <v>0</v>
      </c>
      <c r="J17" s="39"/>
      <c r="K17" s="200"/>
    </row>
    <row r="18" spans="1:12" ht="80.099999999999994" customHeight="1" x14ac:dyDescent="0.3">
      <c r="A18" s="21"/>
      <c r="B18" s="21"/>
      <c r="C18" s="21"/>
      <c r="D18" s="21"/>
      <c r="E18" s="21"/>
      <c r="F18" s="21"/>
      <c r="G18" s="21"/>
      <c r="H18" s="21"/>
      <c r="I18" s="22"/>
    </row>
    <row r="19" spans="1:12" ht="23.25" thickBot="1" x14ac:dyDescent="0.35">
      <c r="A19" s="25" t="s">
        <v>139</v>
      </c>
      <c r="B19" s="21"/>
      <c r="C19" s="21"/>
      <c r="D19" s="21"/>
      <c r="E19" s="21"/>
      <c r="F19" s="21"/>
      <c r="G19" s="21"/>
      <c r="H19" s="21"/>
      <c r="I19" s="22"/>
    </row>
    <row r="20" spans="1:12" ht="80.099999999999994" customHeight="1" x14ac:dyDescent="0.25">
      <c r="A20" s="638"/>
      <c r="B20" s="638"/>
      <c r="C20" s="155" t="s">
        <v>124</v>
      </c>
      <c r="D20" s="639" t="s">
        <v>125</v>
      </c>
      <c r="E20" s="639"/>
      <c r="F20" s="639" t="s">
        <v>126</v>
      </c>
      <c r="G20" s="639"/>
      <c r="H20" s="27" t="s">
        <v>124</v>
      </c>
      <c r="I20" s="630" t="s">
        <v>40</v>
      </c>
    </row>
    <row r="21" spans="1:12" ht="80.099999999999994" customHeight="1" x14ac:dyDescent="0.25">
      <c r="A21" s="638"/>
      <c r="B21" s="638"/>
      <c r="C21" s="28" t="s">
        <v>146</v>
      </c>
      <c r="D21" s="29" t="s">
        <v>147</v>
      </c>
      <c r="E21" s="30" t="s">
        <v>148</v>
      </c>
      <c r="F21" s="29" t="s">
        <v>149</v>
      </c>
      <c r="G21" s="30" t="s">
        <v>150</v>
      </c>
      <c r="H21" s="31" t="s">
        <v>151</v>
      </c>
      <c r="I21" s="631"/>
    </row>
    <row r="22" spans="1:12" ht="178.5" customHeight="1" x14ac:dyDescent="0.25">
      <c r="A22" s="632" t="s">
        <v>127</v>
      </c>
      <c r="B22" s="148" t="s">
        <v>158</v>
      </c>
      <c r="C22" s="201" t="str">
        <f>【非表示】クエリ結果_学習支援!I4</f>
        <v/>
      </c>
      <c r="D22" s="201" t="str">
        <f>【非表示】クエリ結果_学習支援!I7</f>
        <v/>
      </c>
      <c r="E22" s="202" t="str">
        <f>【非表示】クエリ結果_学習支援!I8</f>
        <v/>
      </c>
      <c r="F22" s="201" t="str">
        <f>【非表示】クエリ結果_学習支援!I12</f>
        <v/>
      </c>
      <c r="G22" s="202" t="str">
        <f>【非表示】クエリ結果_学習支援!I13</f>
        <v/>
      </c>
      <c r="H22" s="203" t="str">
        <f>【非表示】クエリ結果_学習支援!I15</f>
        <v/>
      </c>
      <c r="I22" s="634"/>
    </row>
    <row r="23" spans="1:12" ht="36" customHeight="1" x14ac:dyDescent="0.25">
      <c r="A23" s="633"/>
      <c r="B23" s="149" t="s">
        <v>325</v>
      </c>
      <c r="C23" s="131">
        <f>【非表示】クエリ結果_学習支援!J4</f>
        <v>0</v>
      </c>
      <c r="D23" s="132">
        <f>【非表示】クエリ結果_学習支援!J7</f>
        <v>0</v>
      </c>
      <c r="E23" s="133">
        <f>【非表示】クエリ結果_学習支援!J8</f>
        <v>0</v>
      </c>
      <c r="F23" s="132">
        <f>【非表示】クエリ結果_学習支援!J12</f>
        <v>0</v>
      </c>
      <c r="G23" s="133">
        <f>【非表示】クエリ結果_学習支援!J13</f>
        <v>0</v>
      </c>
      <c r="H23" s="135">
        <f>【非表示】クエリ結果_学習支援!J15</f>
        <v>0</v>
      </c>
      <c r="I23" s="635"/>
    </row>
    <row r="24" spans="1:12" ht="83.25" customHeight="1" x14ac:dyDescent="0.3">
      <c r="A24" s="32" t="s">
        <v>128</v>
      </c>
      <c r="B24" s="150" t="s">
        <v>326</v>
      </c>
      <c r="C24" s="187" t="str">
        <f>【非表示】クエリ結果_学習支援!N4</f>
        <v/>
      </c>
      <c r="D24" s="136" t="str">
        <f>【非表示】クエリ結果_学習支援!N7</f>
        <v/>
      </c>
      <c r="E24" s="130" t="str">
        <f>【非表示】クエリ結果_学習支援!N8</f>
        <v/>
      </c>
      <c r="F24" s="136" t="str">
        <f>【非表示】クエリ結果_学習支援!N12</f>
        <v/>
      </c>
      <c r="G24" s="130" t="str">
        <f>【非表示】クエリ結果_学習支援!N13</f>
        <v/>
      </c>
      <c r="H24" s="137" t="str">
        <f>【非表示】クエリ結果_学習支援!N15</f>
        <v/>
      </c>
      <c r="I24" s="635"/>
      <c r="K24" s="33"/>
    </row>
    <row r="25" spans="1:12" s="48" customFormat="1" ht="150" customHeight="1" x14ac:dyDescent="0.25">
      <c r="A25" s="32" t="s">
        <v>129</v>
      </c>
      <c r="B25" s="150" t="s">
        <v>327</v>
      </c>
      <c r="C25" s="187" t="str">
        <f>【非表示】クエリ結果_学習支援!Q4</f>
        <v/>
      </c>
      <c r="D25" s="204" t="str">
        <f>【非表示】クエリ結果_学習支援!Q7</f>
        <v/>
      </c>
      <c r="E25" s="186" t="str">
        <f>【非表示】クエリ結果_学習支援!Q8</f>
        <v/>
      </c>
      <c r="F25" s="136" t="str">
        <f>【非表示】クエリ結果_学習支援!Q12</f>
        <v/>
      </c>
      <c r="G25" s="130" t="str">
        <f>【非表示】クエリ結果_学習支援!Q13</f>
        <v/>
      </c>
      <c r="H25" s="137" t="str">
        <f>【非表示】クエリ結果_学習支援!Q15</f>
        <v/>
      </c>
      <c r="I25" s="636"/>
    </row>
    <row r="26" spans="1:12" s="48" customFormat="1" ht="80.099999999999994" customHeight="1" x14ac:dyDescent="0.25">
      <c r="A26" s="32" t="s">
        <v>130</v>
      </c>
      <c r="B26" s="150" t="s">
        <v>131</v>
      </c>
      <c r="C26" s="138">
        <f>【非表示】クエリ結果_学習支援!R4</f>
        <v>0</v>
      </c>
      <c r="D26" s="134">
        <f>【非表示】クエリ結果_学習支援!R7</f>
        <v>0</v>
      </c>
      <c r="E26" s="184">
        <f>【非表示】クエリ結果_学習支援!R8</f>
        <v>0</v>
      </c>
      <c r="F26" s="134">
        <f>【非表示】クエリ結果_学習支援!R12</f>
        <v>0</v>
      </c>
      <c r="G26" s="184">
        <f>【非表示】クエリ結果_学習支援!R13</f>
        <v>0</v>
      </c>
      <c r="H26" s="134">
        <f>【非表示】クエリ結果_学習支援!R15</f>
        <v>0</v>
      </c>
      <c r="I26" s="140">
        <f>MIN(SUM(C26:H26),15)</f>
        <v>0</v>
      </c>
      <c r="J26" s="39"/>
    </row>
    <row r="27" spans="1:12" s="15" customFormat="1" ht="80.099999999999994" customHeight="1" x14ac:dyDescent="0.25">
      <c r="A27" s="32" t="s">
        <v>132</v>
      </c>
      <c r="B27" s="150" t="s">
        <v>140</v>
      </c>
      <c r="C27" s="143">
        <f>2500*C26</f>
        <v>0</v>
      </c>
      <c r="D27" s="143">
        <f t="shared" ref="D27:H27" si="1">2500*D26</f>
        <v>0</v>
      </c>
      <c r="E27" s="144">
        <f t="shared" si="1"/>
        <v>0</v>
      </c>
      <c r="F27" s="143">
        <f t="shared" si="1"/>
        <v>0</v>
      </c>
      <c r="G27" s="145">
        <f t="shared" si="1"/>
        <v>0</v>
      </c>
      <c r="H27" s="146">
        <f t="shared" si="1"/>
        <v>0</v>
      </c>
      <c r="I27" s="142">
        <f>MIN(37500,SUM(C27:H27))</f>
        <v>0</v>
      </c>
    </row>
    <row r="28" spans="1:12" s="15" customFormat="1" ht="80.099999999999994" customHeight="1" x14ac:dyDescent="0.25">
      <c r="A28" s="38" t="s">
        <v>134</v>
      </c>
      <c r="B28" s="151" t="s">
        <v>141</v>
      </c>
      <c r="C28" s="643"/>
      <c r="D28" s="644"/>
      <c r="E28" s="644"/>
      <c r="F28" s="644"/>
      <c r="G28" s="644"/>
      <c r="H28" s="644"/>
      <c r="I28" s="214">
        <f>⑤収支報告!C40</f>
        <v>0</v>
      </c>
      <c r="K28" s="48"/>
      <c r="L28" s="199" t="s">
        <v>385</v>
      </c>
    </row>
    <row r="29" spans="1:12" s="15" customFormat="1" ht="80.099999999999994" customHeight="1" x14ac:dyDescent="0.25">
      <c r="A29" s="32" t="s">
        <v>136</v>
      </c>
      <c r="B29" s="150" t="s">
        <v>322</v>
      </c>
      <c r="C29" s="645"/>
      <c r="D29" s="646"/>
      <c r="E29" s="646"/>
      <c r="F29" s="646"/>
      <c r="G29" s="646"/>
      <c r="H29" s="646"/>
      <c r="I29" s="142">
        <f>IFERROR(I28*I26/L29,0)</f>
        <v>0</v>
      </c>
      <c r="K29" s="48" t="s">
        <v>334</v>
      </c>
      <c r="L29" s="48">
        <f>⑦【入力不要】確定額の計算シート!S13</f>
        <v>0</v>
      </c>
    </row>
    <row r="30" spans="1:12" s="15" customFormat="1" ht="80.099999999999994" customHeight="1" thickBot="1" x14ac:dyDescent="0.3">
      <c r="A30" s="32" t="s">
        <v>137</v>
      </c>
      <c r="B30" s="150" t="s">
        <v>138</v>
      </c>
      <c r="C30" s="647"/>
      <c r="D30" s="648"/>
      <c r="E30" s="648"/>
      <c r="F30" s="648"/>
      <c r="G30" s="648"/>
      <c r="H30" s="648"/>
      <c r="I30" s="166">
        <f>MIN(ROUNDDOWN(I27,-3), ROUNDDOWN(I29,-3))</f>
        <v>0</v>
      </c>
    </row>
    <row r="31" spans="1:12" x14ac:dyDescent="0.25">
      <c r="A31" s="41"/>
      <c r="B31" s="41"/>
      <c r="C31" s="41"/>
      <c r="D31" s="41"/>
      <c r="E31" s="41"/>
      <c r="F31" s="41"/>
      <c r="G31" s="41"/>
      <c r="H31" s="41"/>
    </row>
    <row r="32" spans="1:12" ht="33.75" customHeight="1" thickBot="1" x14ac:dyDescent="0.3">
      <c r="A32" s="41"/>
      <c r="B32" s="41"/>
      <c r="C32" s="42" t="s">
        <v>142</v>
      </c>
      <c r="D32" s="41"/>
      <c r="E32" s="42" t="s">
        <v>143</v>
      </c>
      <c r="F32" s="41"/>
      <c r="G32" s="41"/>
      <c r="H32" s="41"/>
    </row>
    <row r="33" spans="1:8" ht="54" customHeight="1" thickBot="1" x14ac:dyDescent="0.3">
      <c r="B33" s="43" t="s">
        <v>163</v>
      </c>
      <c r="C33" s="44">
        <f>I17</f>
        <v>0</v>
      </c>
      <c r="D33" s="45" t="s">
        <v>144</v>
      </c>
      <c r="E33" s="44">
        <f>I30</f>
        <v>0</v>
      </c>
      <c r="F33" s="45" t="s">
        <v>145</v>
      </c>
      <c r="G33" s="649">
        <f>C33+E33</f>
        <v>0</v>
      </c>
      <c r="H33" s="650"/>
    </row>
    <row r="34" spans="1:8" x14ac:dyDescent="0.25">
      <c r="A34" s="41"/>
      <c r="B34" s="41"/>
      <c r="C34" s="41"/>
      <c r="D34" s="41"/>
      <c r="E34" s="41"/>
      <c r="F34" s="41"/>
      <c r="G34" s="41"/>
      <c r="H34" s="41"/>
    </row>
    <row r="35" spans="1:8" x14ac:dyDescent="0.25">
      <c r="A35" s="41"/>
      <c r="B35" s="41"/>
      <c r="C35" s="41"/>
      <c r="D35" s="41"/>
      <c r="E35" s="41"/>
      <c r="F35" s="41"/>
      <c r="G35" s="41"/>
      <c r="H35" s="41"/>
    </row>
    <row r="36" spans="1:8" x14ac:dyDescent="0.25">
      <c r="A36" s="41"/>
      <c r="B36" s="41"/>
      <c r="C36" s="41"/>
      <c r="D36" s="41"/>
      <c r="E36" s="41"/>
      <c r="F36" s="41"/>
      <c r="G36" s="41"/>
      <c r="H36" s="41"/>
    </row>
    <row r="37" spans="1:8" x14ac:dyDescent="0.25">
      <c r="A37" s="41"/>
      <c r="B37" s="41"/>
      <c r="C37" s="41"/>
      <c r="D37" s="41"/>
      <c r="E37" s="41"/>
      <c r="F37" s="41"/>
      <c r="G37" s="41"/>
      <c r="H37" s="41"/>
    </row>
    <row r="38" spans="1:8" x14ac:dyDescent="0.25">
      <c r="A38" s="41"/>
      <c r="B38" s="41"/>
      <c r="C38" s="41"/>
      <c r="D38" s="41"/>
      <c r="E38" s="41"/>
      <c r="F38" s="41"/>
      <c r="G38" s="41"/>
      <c r="H38" s="41"/>
    </row>
    <row r="39" spans="1:8" x14ac:dyDescent="0.25">
      <c r="A39" s="41"/>
      <c r="B39" s="41"/>
      <c r="C39" s="41"/>
      <c r="D39" s="41"/>
      <c r="E39" s="41"/>
      <c r="F39" s="41"/>
      <c r="G39" s="41"/>
      <c r="H39" s="41"/>
    </row>
    <row r="40" spans="1:8" x14ac:dyDescent="0.25">
      <c r="A40" s="41"/>
      <c r="B40" s="41"/>
      <c r="C40" s="41"/>
      <c r="D40" s="41"/>
      <c r="E40" s="41"/>
      <c r="F40" s="41"/>
      <c r="G40" s="41"/>
      <c r="H40" s="41"/>
    </row>
    <row r="41" spans="1:8" x14ac:dyDescent="0.25">
      <c r="A41" s="41"/>
      <c r="B41" s="41"/>
      <c r="C41" s="41"/>
      <c r="D41" s="41"/>
      <c r="E41" s="41"/>
      <c r="F41" s="41"/>
      <c r="G41" s="41"/>
      <c r="H41" s="41"/>
    </row>
    <row r="42" spans="1:8" x14ac:dyDescent="0.25">
      <c r="A42" s="41"/>
      <c r="B42" s="41"/>
      <c r="C42" s="41"/>
      <c r="D42" s="41"/>
      <c r="E42" s="41"/>
      <c r="F42" s="41"/>
      <c r="G42" s="41"/>
      <c r="H42" s="41"/>
    </row>
    <row r="43" spans="1:8" x14ac:dyDescent="0.25">
      <c r="A43" s="41"/>
      <c r="B43" s="41"/>
      <c r="C43" s="41"/>
      <c r="D43" s="41"/>
      <c r="E43" s="41"/>
      <c r="F43" s="41"/>
      <c r="G43" s="41"/>
      <c r="H43" s="41"/>
    </row>
    <row r="44" spans="1:8" x14ac:dyDescent="0.25">
      <c r="A44" s="41"/>
      <c r="B44" s="41"/>
      <c r="C44" s="41"/>
      <c r="D44" s="41"/>
      <c r="E44" s="41"/>
      <c r="F44" s="41"/>
      <c r="G44" s="41"/>
      <c r="H44" s="41"/>
    </row>
    <row r="45" spans="1:8" x14ac:dyDescent="0.25">
      <c r="A45" s="41"/>
      <c r="B45" s="41"/>
      <c r="C45" s="41"/>
      <c r="D45" s="41"/>
      <c r="E45" s="41"/>
      <c r="F45" s="41"/>
      <c r="G45" s="41"/>
      <c r="H45" s="41"/>
    </row>
    <row r="46" spans="1:8" x14ac:dyDescent="0.25">
      <c r="A46" s="41"/>
      <c r="B46" s="41"/>
      <c r="C46" s="41"/>
      <c r="D46" s="41"/>
      <c r="E46" s="41"/>
      <c r="F46" s="41"/>
      <c r="G46" s="41"/>
      <c r="H46" s="41"/>
    </row>
    <row r="47" spans="1:8" x14ac:dyDescent="0.25">
      <c r="A47" s="41"/>
      <c r="B47" s="41"/>
      <c r="C47" s="41"/>
      <c r="D47" s="41"/>
      <c r="E47" s="41"/>
      <c r="F47" s="41"/>
      <c r="G47" s="41"/>
      <c r="H47" s="41"/>
    </row>
    <row r="48" spans="1:8" x14ac:dyDescent="0.25">
      <c r="A48" s="41"/>
      <c r="B48" s="41"/>
      <c r="C48" s="41"/>
      <c r="D48" s="41"/>
      <c r="E48" s="41"/>
      <c r="F48" s="41"/>
      <c r="G48" s="41"/>
      <c r="H48" s="41"/>
    </row>
  </sheetData>
  <sheetProtection algorithmName="SHA-512" hashValue="SCtD+xy+kE+Rwx2Z1qgD4rQrNun6ZiAQ549T0OL/3CCv6VOItuMcjl476c1d6U4KFQ8fzD8et1ATQdsMoexUmg==" saltValue="4pfMaIR7v13D1jp8H/Ruaw==" spinCount="100000" sheet="1" objects="1" scenarios="1"/>
  <mergeCells count="17">
    <mergeCell ref="C28:H30"/>
    <mergeCell ref="G33:H33"/>
    <mergeCell ref="C15:H17"/>
    <mergeCell ref="A20:B21"/>
    <mergeCell ref="D20:E20"/>
    <mergeCell ref="F20:G20"/>
    <mergeCell ref="I20:I21"/>
    <mergeCell ref="A22:A23"/>
    <mergeCell ref="I22:I25"/>
    <mergeCell ref="A2:I2"/>
    <mergeCell ref="A7:B8"/>
    <mergeCell ref="D7:E7"/>
    <mergeCell ref="F7:G7"/>
    <mergeCell ref="I7:I8"/>
    <mergeCell ref="A9:A10"/>
    <mergeCell ref="I9:I12"/>
    <mergeCell ref="G4:I4"/>
  </mergeCells>
  <phoneticPr fontId="1"/>
  <pageMargins left="0.70866141732283472" right="0.11811023622047245" top="0.55118110236220474" bottom="0.35433070866141736" header="0.31496062992125984" footer="0.31496062992125984"/>
  <pageSetup paperSize="9" scale="32"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EFD63-2003-4254-97F1-30A2CD16086C}">
  <sheetPr>
    <outlinePr summaryBelow="0" summaryRight="0"/>
    <pageSetUpPr fitToPage="1"/>
  </sheetPr>
  <dimension ref="A1:S68"/>
  <sheetViews>
    <sheetView view="pageBreakPreview" topLeftCell="C1" zoomScale="85" zoomScaleNormal="85" zoomScaleSheetLayoutView="85" workbookViewId="0">
      <selection activeCell="V35" sqref="V35"/>
    </sheetView>
  </sheetViews>
  <sheetFormatPr defaultRowHeight="18" customHeight="1" x14ac:dyDescent="0.25"/>
  <cols>
    <col min="1" max="2" width="8.88671875" style="81" hidden="1" customWidth="1"/>
    <col min="3" max="3" width="4.33203125" style="81" customWidth="1"/>
    <col min="4" max="5" width="8.88671875" style="81" customWidth="1"/>
    <col min="6" max="17" width="6.77734375" style="81" customWidth="1"/>
    <col min="18" max="19" width="8.77734375" style="81" customWidth="1"/>
    <col min="20" max="20" width="8.88671875" style="81" customWidth="1"/>
    <col min="21" max="16384" width="8.88671875" style="81"/>
  </cols>
  <sheetData>
    <row r="1" spans="3:19" s="76" customFormat="1" ht="36.75" customHeight="1" x14ac:dyDescent="0.25">
      <c r="D1" s="123" t="s">
        <v>373</v>
      </c>
    </row>
    <row r="2" spans="3:19" s="77" customFormat="1" ht="16.5" thickBot="1" x14ac:dyDescent="0.3"/>
    <row r="3" spans="3:19" s="77" customFormat="1" ht="23.25" customHeight="1" thickTop="1" thickBot="1" x14ac:dyDescent="0.3">
      <c r="C3" s="78"/>
      <c r="D3" s="79" t="s">
        <v>17</v>
      </c>
      <c r="E3" s="666" t="str">
        <f>IF(①実績報告!M10="", "", ①実績報告!M10)</f>
        <v/>
      </c>
      <c r="F3" s="667"/>
      <c r="G3" s="667"/>
      <c r="H3" s="668"/>
      <c r="I3" s="78"/>
      <c r="J3" s="78"/>
      <c r="K3" s="78"/>
      <c r="L3" s="78"/>
      <c r="M3" s="78"/>
      <c r="N3" s="124"/>
      <c r="O3" s="124"/>
      <c r="P3" s="124"/>
      <c r="Q3" s="124"/>
      <c r="R3" s="124"/>
      <c r="S3" s="124"/>
    </row>
    <row r="4" spans="3:19" ht="18" customHeight="1" thickTop="1" x14ac:dyDescent="0.25">
      <c r="C4" s="80"/>
      <c r="N4" s="124"/>
      <c r="O4" s="124"/>
      <c r="P4" s="124"/>
      <c r="Q4" s="124"/>
      <c r="R4" s="124"/>
      <c r="S4" s="124"/>
    </row>
    <row r="5" spans="3:19" ht="18" customHeight="1" thickBot="1" x14ac:dyDescent="0.3">
      <c r="D5" s="82" t="s">
        <v>18</v>
      </c>
    </row>
    <row r="6" spans="3:19" ht="24" hidden="1" customHeight="1" thickTop="1" thickBot="1" x14ac:dyDescent="0.3">
      <c r="C6" s="80"/>
      <c r="D6" s="83" t="s">
        <v>20</v>
      </c>
      <c r="E6" s="5"/>
      <c r="F6" s="84"/>
      <c r="G6" s="84"/>
      <c r="H6" s="85">
        <v>1</v>
      </c>
      <c r="I6" s="86" t="s">
        <v>19</v>
      </c>
      <c r="J6" s="87" t="s">
        <v>23</v>
      </c>
      <c r="K6" s="88">
        <f>IF(H6&lt;=4,2/3,1/3)</f>
        <v>0.66666666666666663</v>
      </c>
      <c r="L6" s="89" t="str">
        <f>IF(H6&lt;=4,"2/3","1/3")</f>
        <v>2/3</v>
      </c>
    </row>
    <row r="7" spans="3:19" ht="24" customHeight="1" thickTop="1" thickBot="1" x14ac:dyDescent="0.3">
      <c r="C7" s="80"/>
      <c r="D7" s="83" t="s">
        <v>60</v>
      </c>
      <c r="E7" s="6"/>
      <c r="F7" s="84"/>
      <c r="G7" s="84"/>
      <c r="H7" s="183">
        <f>MONTH(MIN(T_年間事業実績[開催日]))</f>
        <v>1</v>
      </c>
      <c r="I7" s="86" t="s">
        <v>50</v>
      </c>
      <c r="J7" s="90" t="s">
        <v>56</v>
      </c>
      <c r="K7" s="91">
        <f>12-(IF(H7=1,13,IF(H7=2,14,IF(H7=3,15,H7)))-4)</f>
        <v>3</v>
      </c>
      <c r="M7" s="92"/>
      <c r="N7" s="92"/>
      <c r="O7" s="93"/>
      <c r="P7" s="93"/>
      <c r="Q7" s="92"/>
    </row>
    <row r="8" spans="3:19" ht="24" hidden="1" customHeight="1" thickTop="1" thickBot="1" x14ac:dyDescent="0.3">
      <c r="C8" s="80"/>
      <c r="D8" s="83" t="s">
        <v>59</v>
      </c>
      <c r="E8" s="6"/>
      <c r="F8" s="84"/>
      <c r="G8" s="84"/>
      <c r="H8" s="94"/>
      <c r="I8" s="86" t="s">
        <v>51</v>
      </c>
      <c r="J8" s="95"/>
      <c r="K8" s="91">
        <f>IF($H8&gt;=4,4,$H8)</f>
        <v>0</v>
      </c>
    </row>
    <row r="9" spans="3:19" ht="24" hidden="1" customHeight="1" thickTop="1" thickBot="1" x14ac:dyDescent="0.3">
      <c r="C9" s="80"/>
      <c r="D9" s="83" t="s">
        <v>53</v>
      </c>
      <c r="E9" s="6"/>
      <c r="F9" s="84"/>
      <c r="G9" s="84"/>
      <c r="H9" s="94"/>
      <c r="I9" s="86" t="s">
        <v>51</v>
      </c>
      <c r="J9" s="95"/>
      <c r="K9" s="91">
        <f>IF($H9&gt;=4,4,$H9)</f>
        <v>0</v>
      </c>
    </row>
    <row r="10" spans="3:19" ht="24" customHeight="1" thickTop="1" x14ac:dyDescent="0.25">
      <c r="C10" s="80"/>
      <c r="D10" s="83" t="s">
        <v>283</v>
      </c>
      <c r="E10" s="6"/>
      <c r="F10" s="84"/>
      <c r="G10" s="96"/>
      <c r="H10" s="86"/>
      <c r="I10" s="86"/>
      <c r="M10" s="97"/>
    </row>
    <row r="11" spans="3:19" ht="16.5" thickBot="1" x14ac:dyDescent="0.3">
      <c r="C11" s="80"/>
      <c r="D11" s="98"/>
      <c r="E11" s="4"/>
      <c r="F11" s="99">
        <v>4</v>
      </c>
      <c r="G11" s="100">
        <v>5</v>
      </c>
      <c r="H11" s="99">
        <v>6</v>
      </c>
      <c r="I11" s="100">
        <v>7</v>
      </c>
      <c r="J11" s="99">
        <v>8</v>
      </c>
      <c r="K11" s="100">
        <v>9</v>
      </c>
      <c r="L11" s="99">
        <v>10</v>
      </c>
      <c r="M11" s="100">
        <v>11</v>
      </c>
      <c r="N11" s="99">
        <v>12</v>
      </c>
      <c r="O11" s="99">
        <v>1</v>
      </c>
      <c r="P11" s="99">
        <v>2</v>
      </c>
      <c r="Q11" s="99">
        <v>3</v>
      </c>
      <c r="R11" s="87" t="s">
        <v>24</v>
      </c>
      <c r="S11" s="87" t="s">
        <v>62</v>
      </c>
    </row>
    <row r="12" spans="3:19" ht="24" customHeight="1" thickTop="1" x14ac:dyDescent="0.25">
      <c r="C12" s="80"/>
      <c r="D12" s="669" t="s">
        <v>21</v>
      </c>
      <c r="E12" s="670"/>
      <c r="F12" s="177">
        <f>【非表示】クエリ結果!J4</f>
        <v>0</v>
      </c>
      <c r="G12" s="178">
        <f>【非表示】クエリ結果!J5</f>
        <v>0</v>
      </c>
      <c r="H12" s="178">
        <f>【非表示】クエリ結果!J6</f>
        <v>0</v>
      </c>
      <c r="I12" s="178">
        <f>【非表示】クエリ結果!J7</f>
        <v>0</v>
      </c>
      <c r="J12" s="178">
        <f>【非表示】クエリ結果!J8</f>
        <v>0</v>
      </c>
      <c r="K12" s="178">
        <f>【非表示】クエリ結果!J9</f>
        <v>0</v>
      </c>
      <c r="L12" s="178">
        <f>【非表示】クエリ結果!J10</f>
        <v>0</v>
      </c>
      <c r="M12" s="178">
        <f>【非表示】クエリ結果!J11</f>
        <v>0</v>
      </c>
      <c r="N12" s="178">
        <f>【非表示】クエリ結果!J12</f>
        <v>0</v>
      </c>
      <c r="O12" s="178">
        <f>【非表示】クエリ結果!J13</f>
        <v>0</v>
      </c>
      <c r="P12" s="178">
        <f>【非表示】クエリ結果!J14</f>
        <v>0</v>
      </c>
      <c r="Q12" s="179">
        <f>【非表示】クエリ結果!J15</f>
        <v>0</v>
      </c>
      <c r="R12" s="101">
        <f>IF(MAX(F12:Q12)&gt;=4,4,MAX(F12:Q12))</f>
        <v>0</v>
      </c>
      <c r="S12" s="101">
        <f>SUM(F12:Q12)</f>
        <v>0</v>
      </c>
    </row>
    <row r="13" spans="3:19" ht="24" customHeight="1" thickBot="1" x14ac:dyDescent="0.3">
      <c r="C13" s="80"/>
      <c r="D13" s="669" t="s">
        <v>22</v>
      </c>
      <c r="E13" s="670"/>
      <c r="F13" s="180">
        <f>【非表示】クエリ結果_学習支援!J4</f>
        <v>0</v>
      </c>
      <c r="G13" s="181">
        <f>【非表示】クエリ結果_学習支援!J5</f>
        <v>0</v>
      </c>
      <c r="H13" s="181">
        <f>【非表示】クエリ結果_学習支援!J6</f>
        <v>0</v>
      </c>
      <c r="I13" s="181">
        <f>【非表示】クエリ結果_学習支援!J7</f>
        <v>0</v>
      </c>
      <c r="J13" s="181">
        <f>【非表示】クエリ結果_学習支援!J8</f>
        <v>0</v>
      </c>
      <c r="K13" s="181">
        <f>【非表示】クエリ結果_学習支援!J9</f>
        <v>0</v>
      </c>
      <c r="L13" s="181">
        <f>【非表示】クエリ結果_学習支援!J10</f>
        <v>0</v>
      </c>
      <c r="M13" s="181">
        <f>【非表示】クエリ結果_学習支援!J11</f>
        <v>0</v>
      </c>
      <c r="N13" s="181">
        <f>【非表示】クエリ結果_学習支援!J12</f>
        <v>0</v>
      </c>
      <c r="O13" s="181">
        <f>【非表示】クエリ結果_学習支援!J13</f>
        <v>0</v>
      </c>
      <c r="P13" s="181">
        <f>【非表示】クエリ結果_学習支援!J14</f>
        <v>0</v>
      </c>
      <c r="Q13" s="182">
        <f>【非表示】クエリ結果_学習支援!J15</f>
        <v>0</v>
      </c>
      <c r="R13" s="101">
        <f>IF(MAX(F13:Q13)&gt;=4,4,MAX(F13:Q13))</f>
        <v>0</v>
      </c>
      <c r="S13" s="101">
        <f>SUM(F13:Q13)</f>
        <v>0</v>
      </c>
    </row>
    <row r="14" spans="3:19" ht="18" customHeight="1" thickTop="1" x14ac:dyDescent="0.25">
      <c r="C14" s="80"/>
      <c r="R14" s="102" t="s">
        <v>38</v>
      </c>
    </row>
    <row r="15" spans="3:19" ht="23.25" customHeight="1" x14ac:dyDescent="0.25">
      <c r="C15" s="80"/>
      <c r="D15" s="86" t="s">
        <v>52</v>
      </c>
    </row>
    <row r="16" spans="3:19" ht="16.5" x14ac:dyDescent="0.25">
      <c r="C16" s="80"/>
      <c r="D16" s="92" t="s">
        <v>21</v>
      </c>
      <c r="Q16" s="103" t="s">
        <v>37</v>
      </c>
    </row>
    <row r="17" spans="1:19" ht="18" customHeight="1" x14ac:dyDescent="0.25">
      <c r="D17" s="104" t="s">
        <v>25</v>
      </c>
      <c r="E17" s="104" t="s">
        <v>26</v>
      </c>
      <c r="F17" s="105">
        <v>4</v>
      </c>
      <c r="G17" s="105">
        <v>5</v>
      </c>
      <c r="H17" s="105">
        <v>6</v>
      </c>
      <c r="I17" s="105">
        <v>7</v>
      </c>
      <c r="J17" s="105">
        <v>8</v>
      </c>
      <c r="K17" s="105">
        <v>9</v>
      </c>
      <c r="L17" s="105">
        <v>10</v>
      </c>
      <c r="M17" s="105">
        <v>11</v>
      </c>
      <c r="N17" s="105">
        <v>12</v>
      </c>
      <c r="O17" s="105">
        <v>1</v>
      </c>
      <c r="P17" s="105">
        <v>2</v>
      </c>
      <c r="Q17" s="105">
        <v>3</v>
      </c>
      <c r="R17" s="106" t="s">
        <v>39</v>
      </c>
    </row>
    <row r="18" spans="1:19" ht="18" customHeight="1" x14ac:dyDescent="0.25">
      <c r="A18" s="81">
        <v>1</v>
      </c>
      <c r="B18" s="81">
        <v>0</v>
      </c>
      <c r="D18" s="107" t="s">
        <v>27</v>
      </c>
      <c r="E18" s="7">
        <v>12500</v>
      </c>
      <c r="F18" s="13" t="str">
        <f>IF($K$7&lt;12,"",IF(AND($R$12=1,F$12=0),$E18,IF(AND($R$12=0,$K$8=1),$E18,"")))</f>
        <v/>
      </c>
      <c r="G18" s="13" t="str">
        <f>IF($K$7&lt;11,"",IF(AND($R$12=1,G$12=0),$E18,IF(AND($R$12=0,$K$8=1),$E18,"")))</f>
        <v/>
      </c>
      <c r="H18" s="13" t="str">
        <f>IF($K$7&lt;10,"",IF(AND($R$12=1,H$12=0),$E18,IF(AND($R$12=0,$K$8=1),$E18,"")))</f>
        <v/>
      </c>
      <c r="I18" s="13" t="str">
        <f>IF($K$7&lt;9,"",IF(AND($R$12=1,I$12=0),$E18,IF(AND($R$12=0,$K$8=1),$E18,"")))</f>
        <v/>
      </c>
      <c r="J18" s="13" t="str">
        <f>IF($K$7&lt;8,"",IF(AND($R$12=1,J$12=0),$E18,IF(AND($R$12=0,$K$8=1),$E18,"")))</f>
        <v/>
      </c>
      <c r="K18" s="13" t="str">
        <f>IF($K$7&lt;7,"",IF(AND($R$12=1,K$12=0),$E18,IF(AND($R$12=0,$K$8=1),$E18,"")))</f>
        <v/>
      </c>
      <c r="L18" s="13" t="str">
        <f>IF($K$7&lt;6,"",IF(AND($R$12=1,L$12=0),$E18,IF(AND($R$12=0,$K$8=1),$E18,"")))</f>
        <v/>
      </c>
      <c r="M18" s="13" t="str">
        <f>IF($K$7&lt;5,"",IF(AND($R$12=1,M$12=0),$E18,IF(AND($R$12=0,$K$8=1),$E18,"")))</f>
        <v/>
      </c>
      <c r="N18" s="13" t="str">
        <f>IF($K$7&lt;4,"",IF(AND($R$12=1,N$12=0),$E18,IF(AND($R$12=0,$K$8=1),$E18,"")))</f>
        <v/>
      </c>
      <c r="O18" s="13" t="str">
        <f>IF($K$7&lt;3,"",IF(AND($R$12=1,O$12=0),$E18,IF(AND($R$12=0,$K$8=1),$E18,"")))</f>
        <v/>
      </c>
      <c r="P18" s="13" t="str">
        <f>IF($K$7&lt;2,"",IF(AND($R$12=1,P$12=0),$E18,IF(AND($R$12=0,$K$8=1),$E18,"")))</f>
        <v/>
      </c>
      <c r="Q18" s="13" t="str">
        <f>IF($K$7&lt;1,"",IF(AND($R$12=1,Q$12=0),$E18,IF(AND($R$12=0,$K$8=1),$E18,"")))</f>
        <v/>
      </c>
      <c r="R18" s="108">
        <f>SUM(F18:Q18)</f>
        <v>0</v>
      </c>
    </row>
    <row r="19" spans="1:19" ht="18" customHeight="1" x14ac:dyDescent="0.25">
      <c r="A19" s="81">
        <v>2</v>
      </c>
      <c r="B19" s="81">
        <v>0</v>
      </c>
      <c r="D19" s="107" t="s">
        <v>28</v>
      </c>
      <c r="E19" s="7">
        <v>25000</v>
      </c>
      <c r="F19" s="13" t="str">
        <f>IF($K$7&lt;12,"",IF(AND($R$12=2,F$12=0),$E19,IF(AND($R$12=0,$K$8=2),$E19,"")))</f>
        <v/>
      </c>
      <c r="G19" s="13" t="str">
        <f>IF($K$7&lt;11,"",IF(AND($R$12=2,G$12=0),$E19,IF(AND($R$12=0,$K$8=2),$E19,"")))</f>
        <v/>
      </c>
      <c r="H19" s="13" t="str">
        <f>IF($K$7&lt;10,"",IF(AND($R$12=2,H$12=0),$E19,IF(AND($R$12=0,$K$8=2),$E19,"")))</f>
        <v/>
      </c>
      <c r="I19" s="13" t="str">
        <f>IF($K$7&lt;9,"",IF(AND($R$12=2,I$12=0),$E19,IF(AND($R$12=0,$K$8=2),$E19,"")))</f>
        <v/>
      </c>
      <c r="J19" s="13" t="str">
        <f>IF($K$7&lt;8,"",IF(AND($R$12=2,J$12=0),$E19,IF(AND($R$12=0,$K$8=2),$E19,"")))</f>
        <v/>
      </c>
      <c r="K19" s="13" t="str">
        <f>IF($K$7&lt;7,"",IF(AND($R$12=2,K$12=0),$E19,IF(AND($R$12=0,$K$8=2),$E19,"")))</f>
        <v/>
      </c>
      <c r="L19" s="13" t="str">
        <f>IF($K$7&lt;6,"",IF(AND($R$12=2,L$12=0),$E19,IF(AND($R$12=0,$K$8=2),$E19,"")))</f>
        <v/>
      </c>
      <c r="M19" s="13" t="str">
        <f>IF($K$7&lt;5,"",IF(AND($R$12=2,M$12=0),$E19,IF(AND($R$12=0,$K$8=2),$E19,"")))</f>
        <v/>
      </c>
      <c r="N19" s="13" t="str">
        <f>IF($K$7&lt;4,"",IF(AND($R$12=2,N$12=0),$E19,IF(AND($R$12=0,$K$8=2),$E19,"")))</f>
        <v/>
      </c>
      <c r="O19" s="13" t="str">
        <f>IF($K$7&lt;3,"",IF(AND($R$12=2,O$12=0),$E19,IF(AND($R$12=0,$K$8=2),$E19,"")))</f>
        <v/>
      </c>
      <c r="P19" s="13" t="str">
        <f>IF($K$7&lt;2,"",IF(AND($R$12=2,P$12=0),$E19,IF(AND($R$12=0,$K$8=2),$E19,"")))</f>
        <v/>
      </c>
      <c r="Q19" s="13" t="str">
        <f>IF($K$7&lt;1,"",IF(AND($R$12=2,Q$12=0),$E19,IF(AND($R$12=0,$K$8=2),$E19,"")))</f>
        <v/>
      </c>
      <c r="R19" s="108">
        <f t="shared" ref="R19:R27" si="0">SUM(F19:Q19)</f>
        <v>0</v>
      </c>
    </row>
    <row r="20" spans="1:19" ht="18" customHeight="1" x14ac:dyDescent="0.25">
      <c r="A20" s="81">
        <v>2</v>
      </c>
      <c r="B20" s="81">
        <v>1</v>
      </c>
      <c r="D20" s="107" t="s">
        <v>29</v>
      </c>
      <c r="E20" s="7">
        <v>12500</v>
      </c>
      <c r="F20" s="13" t="str">
        <f>IF($K$7&lt;12,"",IF(AND($R$12=2,F$12=1),$E20,IF(AND($R$12=1,$K$8=2),$E20,"")))</f>
        <v/>
      </c>
      <c r="G20" s="13" t="str">
        <f>IF($K$7&lt;11,"",IF(AND($R$12=2,G$12=1),$E20,IF(AND($R$12=1,$K$8=2),$E20,"")))</f>
        <v/>
      </c>
      <c r="H20" s="13" t="str">
        <f>IF($K$7&lt;10,"",IF(AND($R$12=2,H$12=1),$E20,IF(AND($R$12=1,$K$8=2),$E20,"")))</f>
        <v/>
      </c>
      <c r="I20" s="13" t="str">
        <f>IF($K$7&lt;9,"",IF(AND($R$12=2,I$12=1),$E20,IF(AND($R$12=1,$K$8=2),$E20,"")))</f>
        <v/>
      </c>
      <c r="J20" s="13" t="str">
        <f>IF($K$7&lt;8,"",IF(AND($R$12=2,J$12=1),$E20,IF(AND($R$12=1,$K$8=2),$E20,"")))</f>
        <v/>
      </c>
      <c r="K20" s="13" t="str">
        <f>IF($K$7&lt;7,"",IF(AND($R$12=2,K$12=1),$E20,IF(AND($R$12=1,$K$8=2),$E20,"")))</f>
        <v/>
      </c>
      <c r="L20" s="13" t="str">
        <f>IF($K$7&lt;6,"",IF(AND($R$12=2,L$12=1),$E20,IF(AND($R$12=1,$K$8=2),$E20,"")))</f>
        <v/>
      </c>
      <c r="M20" s="13" t="str">
        <f>IF($K$7&lt;5,"",IF(AND($R$12=2,M$12=1),$E20,IF(AND($R$12=1,$K$8=2),$E20,"")))</f>
        <v/>
      </c>
      <c r="N20" s="13" t="str">
        <f>IF($K$7&lt;4,"",IF(AND($R$12=2,N$12=1),$E20,IF(AND($R$12=1,$K$8=2),$E20,"")))</f>
        <v/>
      </c>
      <c r="O20" s="13" t="str">
        <f>IF($K$7&lt;3,"",IF(AND($R$12=2,O$12=1),$E20,IF(AND($R$12=1,$K$8=2),$E20,"")))</f>
        <v/>
      </c>
      <c r="P20" s="13" t="str">
        <f>IF($K$7&lt;2,"",IF(AND($R$12=2,P$12=1),$E20,IF(AND($R$12=1,$K$8=2),$E20,"")))</f>
        <v/>
      </c>
      <c r="Q20" s="13" t="str">
        <f>IF($K$7&lt;1,"",IF(AND($R$12=2,Q$12=1),$E20,IF(AND($R$12=1,$K$8=2),$E20,"")))</f>
        <v/>
      </c>
      <c r="R20" s="108">
        <f t="shared" si="0"/>
        <v>0</v>
      </c>
    </row>
    <row r="21" spans="1:19" ht="18" customHeight="1" x14ac:dyDescent="0.25">
      <c r="A21" s="81">
        <v>3</v>
      </c>
      <c r="B21" s="81">
        <v>0</v>
      </c>
      <c r="D21" s="107" t="s">
        <v>30</v>
      </c>
      <c r="E21" s="7">
        <v>37500</v>
      </c>
      <c r="F21" s="13" t="str">
        <f>IF($K$7&lt;12,"",IF(AND($R$12=3,F$12=0),$E21,IF(AND($R$12=0,$K$8=3),$E21,"")))</f>
        <v/>
      </c>
      <c r="G21" s="13" t="str">
        <f>IF($K$7&lt;11,"",IF(AND($R$12=3,G$12=0),$E21,IF(AND($R$12=0,$K$8=3),$E21,"")))</f>
        <v/>
      </c>
      <c r="H21" s="13" t="str">
        <f>IF($K$7&lt;10,"",IF(AND($R$12=3,H$12=0),$E21,IF(AND($R$12=0,$K$8=3),$E21,"")))</f>
        <v/>
      </c>
      <c r="I21" s="13" t="str">
        <f>IF($K$7&lt;9,"",IF(AND($R$12=3,I$12=0),$E21,IF(AND($R$12=0,$K$8=3),$E21,"")))</f>
        <v/>
      </c>
      <c r="J21" s="13" t="str">
        <f>IF($K$7&lt;8,"",IF(AND($R$12=3,J$12=0),$E21,IF(AND($R$12=0,$K$8=3),$E21,"")))</f>
        <v/>
      </c>
      <c r="K21" s="13" t="str">
        <f>IF($K$7&lt;7,"",IF(AND($R$12=3,K$12=0),$E21,IF(AND($R$12=0,$K$8=3),$E21,"")))</f>
        <v/>
      </c>
      <c r="L21" s="13" t="str">
        <f>IF($K$7&lt;6,"",IF(AND($R$12=3,L$12=0),$E21,IF(AND($R$12=0,$K$8=3),$E21,"")))</f>
        <v/>
      </c>
      <c r="M21" s="13" t="str">
        <f>IF($K$7&lt;5,"",IF(AND($R$12=3,M$12=0),$E21,IF(AND($R$12=0,$K$8=3),$E21,"")))</f>
        <v/>
      </c>
      <c r="N21" s="13" t="str">
        <f>IF($K$7&lt;4,"",IF(AND($R$12=3,N$12=0),$E21,IF(AND($R$12=0,$K$8=3),$E21,"")))</f>
        <v/>
      </c>
      <c r="O21" s="13" t="str">
        <f>IF($K$7&lt;3,"",IF(AND($R$12=3,O$12=0),$E21,IF(AND($R$12=0,$K$8=3),$E21,"")))</f>
        <v/>
      </c>
      <c r="P21" s="13" t="str">
        <f>IF($K$7&lt;2,"",IF(AND($R$12=3,P$12=0),$E21,IF(AND($R$12=0,$K$8=3),$E21,"")))</f>
        <v/>
      </c>
      <c r="Q21" s="13" t="str">
        <f>IF($K$7&lt;1,"",IF(AND($R$12=3,Q$12=0),$E21,IF(AND($R$12=0,$K$8=3),$E21,"")))</f>
        <v/>
      </c>
      <c r="R21" s="108">
        <f t="shared" si="0"/>
        <v>0</v>
      </c>
    </row>
    <row r="22" spans="1:19" ht="18" customHeight="1" x14ac:dyDescent="0.25">
      <c r="A22" s="81">
        <v>3</v>
      </c>
      <c r="B22" s="81">
        <v>1</v>
      </c>
      <c r="D22" s="107" t="s">
        <v>31</v>
      </c>
      <c r="E22" s="7">
        <v>25000</v>
      </c>
      <c r="F22" s="13" t="str">
        <f>IF($K$7&lt;12,"",IF(AND($R$12=3,F$12=1),$E22,IF(AND($R$12=1,$K$8=3),$E22,"")))</f>
        <v/>
      </c>
      <c r="G22" s="13" t="str">
        <f>IF($K$7&lt;11,"",IF(AND($R$12=3,G$12=1),$E22,IF(AND($R$12=1,$K$8=3),$E22,"")))</f>
        <v/>
      </c>
      <c r="H22" s="13" t="str">
        <f>IF($K$7&lt;10,"",IF(AND($R$12=3,H$12=1),$E22,IF(AND($R$12=1,$K$8=3),$E22,"")))</f>
        <v/>
      </c>
      <c r="I22" s="13" t="str">
        <f>IF($K$7&lt;9,"",IF(AND($R$12=3,I$12=1),$E22,IF(AND($R$12=1,$K$8=3),$E22,"")))</f>
        <v/>
      </c>
      <c r="J22" s="13" t="str">
        <f>IF($K$7&lt;8,"",IF(AND($R$12=3,J$12=1),$E22,IF(AND($R$12=1,$K$8=3),$E22,"")))</f>
        <v/>
      </c>
      <c r="K22" s="13" t="str">
        <f>IF($K$7&lt;7,"",IF(AND($R$12=3,K$12=1),$E22,IF(AND($R$12=1,$K$8=3),$E22,"")))</f>
        <v/>
      </c>
      <c r="L22" s="13" t="str">
        <f>IF($K$7&lt;6,"",IF(AND($R$12=3,L$12=1),$E22,IF(AND($R$12=1,$K$8=3),$E22,"")))</f>
        <v/>
      </c>
      <c r="M22" s="13" t="str">
        <f>IF($K$7&lt;5,"",IF(AND($R$12=3,M$12=1),$E22,IF(AND($R$12=1,$K$8=3),$E22,"")))</f>
        <v/>
      </c>
      <c r="N22" s="13" t="str">
        <f>IF($K$7&lt;4,"",IF(AND($R$12=3,N$12=1),$E22,IF(AND($R$12=1,$K$8=3),$E22,"")))</f>
        <v/>
      </c>
      <c r="O22" s="13" t="str">
        <f>IF($K$7&lt;3,"",IF(AND($R$12=3,O$12=1),$E22,IF(AND($R$12=1,$K$8=3),$E22,"")))</f>
        <v/>
      </c>
      <c r="P22" s="13" t="str">
        <f>IF($K$7&lt;2,"",IF(AND($R$12=3,P$12=1),$E22,IF(AND($R$12=1,$K$8=3),$E22,"")))</f>
        <v/>
      </c>
      <c r="Q22" s="13" t="str">
        <f>IF($K$7&lt;1,"",IF(AND($R$12=3,Q$12=1),$E22,IF(AND($R$12=1,$K$8=3),$E22,"")))</f>
        <v/>
      </c>
      <c r="R22" s="108">
        <f t="shared" si="0"/>
        <v>0</v>
      </c>
    </row>
    <row r="23" spans="1:19" ht="18" customHeight="1" x14ac:dyDescent="0.25">
      <c r="A23" s="81">
        <v>3</v>
      </c>
      <c r="B23" s="81">
        <v>2</v>
      </c>
      <c r="D23" s="107" t="s">
        <v>32</v>
      </c>
      <c r="E23" s="7">
        <v>12500</v>
      </c>
      <c r="F23" s="13" t="str">
        <f>IF($K$7&lt;12,"",IF(AND($R$12=3,F$12=2),$E23,IF(AND($R$12=2,$K$8=3),$E23,"")))</f>
        <v/>
      </c>
      <c r="G23" s="13" t="str">
        <f>IF($K$7&lt;11,"",IF(AND($R$12=3,G$12=2),$E23,IF(AND($R$12=2,$K$8=3),$E23,"")))</f>
        <v/>
      </c>
      <c r="H23" s="13" t="str">
        <f>IF($K$7&lt;10,"",IF(AND($R$12=3,H$12=2),$E23,IF(AND($R$12=2,$K$8=3),$E23,"")))</f>
        <v/>
      </c>
      <c r="I23" s="13" t="str">
        <f>IF($K$7&lt;9,"",IF(AND($R$12=3,I$12=2),$E23,IF(AND($R$12=2,$K$8=3),$E23,"")))</f>
        <v/>
      </c>
      <c r="J23" s="13" t="str">
        <f>IF($K$7&lt;8,"",IF(AND($R$12=3,J$12=2),$E23,IF(AND($R$12=2,$K$8=3),$E23,"")))</f>
        <v/>
      </c>
      <c r="K23" s="13" t="str">
        <f>IF($K$7&lt;7,"",IF(AND($R$12=3,K$12=2),$E23,IF(AND($R$12=2,$K$8=3),$E23,"")))</f>
        <v/>
      </c>
      <c r="L23" s="13" t="str">
        <f>IF($K$7&lt;6,"",IF(AND($R$12=3,L$12=2),$E23,IF(AND($R$12=2,$K$8=3),$E23,"")))</f>
        <v/>
      </c>
      <c r="M23" s="13" t="str">
        <f>IF($K$7&lt;5,"",IF(AND($R$12=3,M$12=2),$E23,IF(AND($R$12=2,$K$8=3),$E23,"")))</f>
        <v/>
      </c>
      <c r="N23" s="13" t="str">
        <f>IF($K$7&lt;4,"",IF(AND($R$12=3,N$12=2),$E23,IF(AND($R$12=2,$K$8=3),$E23,"")))</f>
        <v/>
      </c>
      <c r="O23" s="13" t="str">
        <f>IF($K$7&lt;3,"",IF(AND($R$12=3,O$12=2),$E23,IF(AND($R$12=2,$K$8=3),$E23,"")))</f>
        <v/>
      </c>
      <c r="P23" s="13" t="str">
        <f>IF($K$7&lt;2,"",IF(AND($R$12=3,P$12=2),$E23,IF(AND($R$12=2,$K$8=3),$E23,"")))</f>
        <v/>
      </c>
      <c r="Q23" s="13" t="str">
        <f>IF($K$7&lt;1,"",IF(AND($R$12=3,Q$12=2),$E23,IF(AND($R$12=2,$K$8=3),$E23,"")))</f>
        <v/>
      </c>
      <c r="R23" s="108">
        <f t="shared" si="0"/>
        <v>0</v>
      </c>
    </row>
    <row r="24" spans="1:19" ht="18" customHeight="1" x14ac:dyDescent="0.25">
      <c r="A24" s="81">
        <v>4</v>
      </c>
      <c r="B24" s="81">
        <v>0</v>
      </c>
      <c r="D24" s="107" t="s">
        <v>33</v>
      </c>
      <c r="E24" s="7">
        <v>50000</v>
      </c>
      <c r="F24" s="13" t="str">
        <f>IF($K$7&lt;12,"",IF(AND($R$12=4,F$12=0),$E24,IF(AND($R$12=0,$K$8=4),$E24,"")))</f>
        <v/>
      </c>
      <c r="G24" s="13" t="str">
        <f>IF($K$7&lt;11,"",IF(AND($R$12=4,G$12=0),$E24,IF(AND($R$12=0,$K$8=4),$E24,"")))</f>
        <v/>
      </c>
      <c r="H24" s="13" t="str">
        <f>IF($K$7&lt;10,"",IF(AND($R$12=4,H$12=0),$E24,IF(AND($R$12=0,$K$8=4),$E24,"")))</f>
        <v/>
      </c>
      <c r="I24" s="13" t="str">
        <f>IF($K$7&lt;9,"",IF(AND($R$12=4,I$12=0),$E24,IF(AND($R$12=0,$K$8=4),$E24,"")))</f>
        <v/>
      </c>
      <c r="J24" s="13" t="str">
        <f>IF($K$7&lt;8,"",IF(AND($R$12=4,J$12=0),$E24,IF(AND($R$12=0,$K$8=4),$E24,"")))</f>
        <v/>
      </c>
      <c r="K24" s="13" t="str">
        <f>IF($K$7&lt;7,"",IF(AND($R$12=4,K$12=0),$E24,IF(AND($R$12=0,$K$8=4),$E24,"")))</f>
        <v/>
      </c>
      <c r="L24" s="13" t="str">
        <f>IF($K$7&lt;6,"",IF(AND($R$12=4,L$12=0),$E24,IF(AND($R$12=0,$K$8=4),$E24,"")))</f>
        <v/>
      </c>
      <c r="M24" s="13" t="str">
        <f>IF($K$7&lt;5,"",IF(AND($R$12=4,M$12=0),$E24,IF(AND($R$12=0,$K$8=4),$E24,"")))</f>
        <v/>
      </c>
      <c r="N24" s="13" t="str">
        <f>IF($K$7&lt;4,"",IF(AND($R$12=4,N$12=0),$E24,IF(AND($R$12=0,$K$8=4),$E24,"")))</f>
        <v/>
      </c>
      <c r="O24" s="13" t="str">
        <f>IF($K$7&lt;3,"",IF(AND($R$12=4,O$12=0),$E24,IF(AND($R$12=0,$K$8=4),$E24,"")))</f>
        <v/>
      </c>
      <c r="P24" s="13" t="str">
        <f>IF($K$7&lt;2,"",IF(AND($R$12=4,P$12=0),$E24,IF(AND($R$12=0,$K$8=4),$E24,"")))</f>
        <v/>
      </c>
      <c r="Q24" s="13" t="str">
        <f>IF($K$7&lt;1,"",IF(AND($R$12=4,Q$12=0),$E24,IF(AND($R$12=0,$K$8=4),$E24,"")))</f>
        <v/>
      </c>
      <c r="R24" s="108">
        <f t="shared" si="0"/>
        <v>0</v>
      </c>
    </row>
    <row r="25" spans="1:19" ht="18" customHeight="1" x14ac:dyDescent="0.25">
      <c r="A25" s="81">
        <v>4</v>
      </c>
      <c r="B25" s="81">
        <v>1</v>
      </c>
      <c r="D25" s="107" t="s">
        <v>34</v>
      </c>
      <c r="E25" s="7">
        <v>37500</v>
      </c>
      <c r="F25" s="13" t="str">
        <f>IF($K$7&lt;12,"",IF(AND($R$12=4,F$12=1),$E25,IF(AND($R$12=1,$K$8=4),$E25,"")))</f>
        <v/>
      </c>
      <c r="G25" s="13" t="str">
        <f>IF($K$7&lt;11,"",IF(AND($R$12=4,G$12=1),$E25,IF(AND($R$12=1,$K$8=4),$E25,"")))</f>
        <v/>
      </c>
      <c r="H25" s="13" t="str">
        <f>IF($K$7&lt;10,"",IF(AND($R$12=4,H$12=1),$E25,IF(AND($R$12=1,$K$8=4),$E25,"")))</f>
        <v/>
      </c>
      <c r="I25" s="13" t="str">
        <f>IF($K$7&lt;9,"",IF(AND($R$12=4,I$12=1),$E25,IF(AND($R$12=1,$K$8=4),$E25,"")))</f>
        <v/>
      </c>
      <c r="J25" s="13" t="str">
        <f>IF($K$7&lt;8,"",IF(AND($R$12=4,J$12=1),$E25,IF(AND($R$12=1,$K$8=4),$E25,"")))</f>
        <v/>
      </c>
      <c r="K25" s="13" t="str">
        <f>IF($K$7&lt;7,"",IF(AND($R$12=4,K$12=1),$E25,IF(AND($R$12=1,$K$8=4),$E25,"")))</f>
        <v/>
      </c>
      <c r="L25" s="13" t="str">
        <f>IF($K$7&lt;6,"",IF(AND($R$12=4,L$12=1),$E25,IF(AND($R$12=1,$K$8=4),$E25,"")))</f>
        <v/>
      </c>
      <c r="M25" s="13" t="str">
        <f>IF($K$7&lt;5,"",IF(AND($R$12=4,M$12=1),$E25,IF(AND($R$12=1,$K$8=4),$E25,"")))</f>
        <v/>
      </c>
      <c r="N25" s="13" t="str">
        <f>IF($K$7&lt;4,"",IF(AND($R$12=4,N$12=1),$E25,IF(AND($R$12=1,$K$8=4),$E25,"")))</f>
        <v/>
      </c>
      <c r="O25" s="13" t="str">
        <f>IF($K$7&lt;3,"",IF(AND($R$12=4,O$12=1),$E25,IF(AND($R$12=1,$K$8=4),$E25,"")))</f>
        <v/>
      </c>
      <c r="P25" s="13" t="str">
        <f>IF($K$7&lt;2,"",IF(AND($R$12=4,P$12=1),$E25,IF(AND($R$12=1,$K$8=4),$E25,"")))</f>
        <v/>
      </c>
      <c r="Q25" s="13" t="str">
        <f>IF($K$7&lt;1,"",IF(AND($R$12=4,Q$12=1),$E25,IF(AND($R$12=1,$K$8=4),$E25,"")))</f>
        <v/>
      </c>
      <c r="R25" s="108">
        <f t="shared" si="0"/>
        <v>0</v>
      </c>
    </row>
    <row r="26" spans="1:19" ht="18" customHeight="1" x14ac:dyDescent="0.25">
      <c r="A26" s="81">
        <v>4</v>
      </c>
      <c r="B26" s="81">
        <v>2</v>
      </c>
      <c r="D26" s="107" t="s">
        <v>35</v>
      </c>
      <c r="E26" s="7">
        <v>25000</v>
      </c>
      <c r="F26" s="13" t="str">
        <f>IF($K$7&lt;12,"",IF(AND($R$12=4,F$12=2),$E26,IF(AND($R$12=2,$K$8=4),$E26,"")))</f>
        <v/>
      </c>
      <c r="G26" s="13" t="str">
        <f>IF($K$7&lt;11,"",IF(AND($R$12=4,G$12=2),$E26,IF(AND($R$12=2,$K$8=4),$E26,"")))</f>
        <v/>
      </c>
      <c r="H26" s="13" t="str">
        <f>IF($K$7&lt;10,"",IF(AND($R$12=4,H$12=2),$E26,IF(AND($R$12=2,$K$8=4),$E26,"")))</f>
        <v/>
      </c>
      <c r="I26" s="13" t="str">
        <f>IF($K$7&lt;9,"",IF(AND($R$12=4,I$12=2),$E26,IF(AND($R$12=2,$K$8=4),$E26,"")))</f>
        <v/>
      </c>
      <c r="J26" s="13" t="str">
        <f>IF($K$7&lt;8,"",IF(AND($R$12=4,J$12=2),$E26,IF(AND($R$12=2,$K$8=4),$E26,"")))</f>
        <v/>
      </c>
      <c r="K26" s="13" t="str">
        <f>IF($K$7&lt;7,"",IF(AND($R$12=4,K$12=2),$E26,IF(AND($R$12=2,$K$8=4),$E26,"")))</f>
        <v/>
      </c>
      <c r="L26" s="13" t="str">
        <f>IF($K$7&lt;6,"",IF(AND($R$12=4,L$12=2),$E26,IF(AND($R$12=2,$K$8=4),$E26,"")))</f>
        <v/>
      </c>
      <c r="M26" s="13" t="str">
        <f>IF($K$7&lt;5,"",IF(AND($R$12=4,M$12=2),$E26,IF(AND($R$12=2,$K$8=4),$E26,"")))</f>
        <v/>
      </c>
      <c r="N26" s="13" t="str">
        <f>IF($K$7&lt;4,"",IF(AND($R$12=4,N$12=2),$E26,IF(AND($R$12=2,$K$8=4),$E26,"")))</f>
        <v/>
      </c>
      <c r="O26" s="13" t="str">
        <f>IF($K$7&lt;3,"",IF(AND($R$12=4,O$12=2),$E26,IF(AND($R$12=2,$K$8=4),$E26,"")))</f>
        <v/>
      </c>
      <c r="P26" s="13" t="str">
        <f>IF($K$7&lt;2,"",IF(AND($R$12=4,P$12=2),$E26,IF(AND($R$12=2,$K$8=4),$E26,"")))</f>
        <v/>
      </c>
      <c r="Q26" s="13" t="str">
        <f>IF($K$7&lt;1,"",IF(AND($R$12=4,Q$12=2),$E26,IF(AND($R$12=2,$K$8=4),$E26,"")))</f>
        <v/>
      </c>
      <c r="R26" s="108">
        <f t="shared" si="0"/>
        <v>0</v>
      </c>
      <c r="S26" s="87" t="s">
        <v>40</v>
      </c>
    </row>
    <row r="27" spans="1:19" ht="18" customHeight="1" x14ac:dyDescent="0.25">
      <c r="A27" s="81">
        <v>4</v>
      </c>
      <c r="B27" s="81">
        <v>3</v>
      </c>
      <c r="D27" s="107" t="s">
        <v>36</v>
      </c>
      <c r="E27" s="7">
        <v>12500</v>
      </c>
      <c r="F27" s="13" t="str">
        <f>IF($K$7&lt;12,"",IF(AND($R$12=4,F$12=3),$E27,IF(AND($R$12=3,$K$8=4),$E27,"")))</f>
        <v/>
      </c>
      <c r="G27" s="13" t="str">
        <f>IF($K$7&lt;11,"",IF(AND($R$12=4,G$12=3),$E27,IF(AND($R$12=3,$K$8=4),$E27,"")))</f>
        <v/>
      </c>
      <c r="H27" s="13" t="str">
        <f>IF($K$7&lt;10,"",IF(AND($R$12=4,H$12=3),$E27,IF(AND($R$12=3,$K$8=4),$E27,"")))</f>
        <v/>
      </c>
      <c r="I27" s="13" t="str">
        <f>IF($K$7&lt;9,"",IF(AND($R$12=4,I$12=3),$E27,IF(AND($R$12=3,$K$8=4),$E27,"")))</f>
        <v/>
      </c>
      <c r="J27" s="13" t="str">
        <f>IF($K$7&lt;8,"",IF(AND($R$12=4,J$12=3),$E27,IF(AND($R$12=3,$K$8=4),$E27,"")))</f>
        <v/>
      </c>
      <c r="K27" s="13" t="str">
        <f>IF($K$7&lt;7,"",IF(AND($R$12=4,K$12=3),$E27,IF(AND($R$12=3,$K$8=4),$E27,"")))</f>
        <v/>
      </c>
      <c r="L27" s="13" t="str">
        <f>IF($K$7&lt;6,"",IF(AND($R$12=4,L$12=3),$E27,IF(AND($R$12=3,$K$8=4),$E27,"")))</f>
        <v/>
      </c>
      <c r="M27" s="13" t="str">
        <f>IF($K$7&lt;5,"",IF(AND($R$12=4,M$12=3),$E27,IF(AND($R$12=3,$K$8=4),$E27,"")))</f>
        <v/>
      </c>
      <c r="N27" s="13" t="str">
        <f>IF($K$7&lt;4,"",IF(AND($R$12=4,N$12=3),$E27,IF(AND($R$12=3,$K$8=4),$E27,"")))</f>
        <v/>
      </c>
      <c r="O27" s="13" t="str">
        <f>IF($K$7&lt;3,"",IF(AND($R$12=4,O$12=3),$E27,IF(AND($R$12=3,$K$8=4),$E27,"")))</f>
        <v/>
      </c>
      <c r="P27" s="13" t="str">
        <f>IF($K$7&lt;2,"",IF(AND($R$12=4,P$12=3),$E27,IF(AND($R$12=3,$K$8=4),$E27,"")))</f>
        <v/>
      </c>
      <c r="Q27" s="13" t="str">
        <f>IF($K$7&lt;1,"",IF(AND($R$12=4,Q$12=3),$E27,IF(AND($R$12=3,$K$8=4),$E27,"")))</f>
        <v/>
      </c>
      <c r="R27" s="108">
        <f t="shared" si="0"/>
        <v>0</v>
      </c>
      <c r="S27" s="109">
        <f>SUM(R18:R27)</f>
        <v>0</v>
      </c>
    </row>
    <row r="29" spans="1:19" ht="16.5" x14ac:dyDescent="0.25">
      <c r="C29" s="80"/>
      <c r="D29" s="92" t="s">
        <v>22</v>
      </c>
      <c r="Q29" s="103" t="s">
        <v>41</v>
      </c>
    </row>
    <row r="30" spans="1:19" ht="18" customHeight="1" x14ac:dyDescent="0.25">
      <c r="D30" s="104" t="s">
        <v>25</v>
      </c>
      <c r="E30" s="104" t="s">
        <v>26</v>
      </c>
      <c r="F30" s="105">
        <v>4</v>
      </c>
      <c r="G30" s="105">
        <v>5</v>
      </c>
      <c r="H30" s="105">
        <v>6</v>
      </c>
      <c r="I30" s="105">
        <v>7</v>
      </c>
      <c r="J30" s="105">
        <v>8</v>
      </c>
      <c r="K30" s="105">
        <v>9</v>
      </c>
      <c r="L30" s="105">
        <v>10</v>
      </c>
      <c r="M30" s="105">
        <v>11</v>
      </c>
      <c r="N30" s="105">
        <v>12</v>
      </c>
      <c r="O30" s="105">
        <v>1</v>
      </c>
      <c r="P30" s="105">
        <v>2</v>
      </c>
      <c r="Q30" s="105">
        <v>3</v>
      </c>
      <c r="R30" s="106" t="s">
        <v>39</v>
      </c>
    </row>
    <row r="31" spans="1:19" ht="18" customHeight="1" x14ac:dyDescent="0.25">
      <c r="A31" s="81">
        <v>1</v>
      </c>
      <c r="B31" s="81">
        <v>0</v>
      </c>
      <c r="D31" s="107" t="s">
        <v>27</v>
      </c>
      <c r="E31" s="7">
        <v>2500</v>
      </c>
      <c r="F31" s="13" t="str">
        <f>IF($K$7&lt;12,"",IF(AND($R$13=1,F$13=0),$E31,IF(AND($R$13=0,$K$9=1),$E31,"")))</f>
        <v/>
      </c>
      <c r="G31" s="13" t="str">
        <f>IF($K$7&lt;11,"",IF(AND($R$13=1,G$13=0),$E31,IF(AND($R$13=0,$K$9=1),$E31,"")))</f>
        <v/>
      </c>
      <c r="H31" s="13" t="str">
        <f>IF($K$7&lt;10,"",IF(AND($R$13=1,H$13=0),$E31,IF(AND($R$13=0,$K$9=1),$E31,"")))</f>
        <v/>
      </c>
      <c r="I31" s="13" t="str">
        <f>IF($K$7&lt;9,"",IF(AND($R$13=1,I$13=0),$E31,IF(AND($R$13=0,$K$9=1),$E31,"")))</f>
        <v/>
      </c>
      <c r="J31" s="13" t="str">
        <f>IF($K$7&lt;8,"",IF(AND($R$13=1,J$13=0),$E31,IF(AND($R$13=0,$K$9=1),$E31,"")))</f>
        <v/>
      </c>
      <c r="K31" s="13" t="str">
        <f>IF($K$7&lt;7,"",IF(AND($R$13=1,K$13=0),$E31,IF(AND($R$13=0,$K$9=1),$E31,"")))</f>
        <v/>
      </c>
      <c r="L31" s="13" t="str">
        <f>IF($K$7&lt;6,"",IF(AND($R$13=1,L$13=0),$E31,IF(AND($R$13=0,$K$9=1),$E31,"")))</f>
        <v/>
      </c>
      <c r="M31" s="13" t="str">
        <f>IF($K$7&lt;5,"",IF(AND($R$13=1,M$13=0),$E31,IF(AND($R$13=0,$K$9=1),$E31,"")))</f>
        <v/>
      </c>
      <c r="N31" s="13" t="str">
        <f>IF($K$7&lt;4,"",IF(AND($R$13=1,N$13=0),$E31,IF(AND($R$13=0,$K$9=1),$E31,"")))</f>
        <v/>
      </c>
      <c r="O31" s="13" t="str">
        <f>IF($K$7&lt;3,"",IF(AND($R$13=1,O$13=0),$E31,IF(AND($R$13=0,$K$9=1),$E31,"")))</f>
        <v/>
      </c>
      <c r="P31" s="13" t="str">
        <f>IF($K$7&lt;2,"",IF(AND($R$13=1,P$13=0),$E31,IF(AND($R$13=0,$K$9=1),$E31,"")))</f>
        <v/>
      </c>
      <c r="Q31" s="13" t="str">
        <f>IF($K$7&lt;1,"",IF(AND($R$13=1,Q$13=0),$E31,IF(AND($R$13=0,$K$9=1),$E31,"")))</f>
        <v/>
      </c>
      <c r="R31" s="108">
        <f>SUM(F31:Q31)</f>
        <v>0</v>
      </c>
    </row>
    <row r="32" spans="1:19" ht="18" customHeight="1" x14ac:dyDescent="0.25">
      <c r="A32" s="81">
        <v>2</v>
      </c>
      <c r="B32" s="81">
        <v>0</v>
      </c>
      <c r="D32" s="107" t="s">
        <v>28</v>
      </c>
      <c r="E32" s="7">
        <v>5000</v>
      </c>
      <c r="F32" s="13" t="str">
        <f>IF($K$7&lt;12,"",IF(AND($R$13=2,F$13=0),$E32,IF(AND($R$13=0,$K$9=2),$E32,"")))</f>
        <v/>
      </c>
      <c r="G32" s="13" t="str">
        <f>IF($K$7&lt;11,"",IF(AND($R$13=2,G$13=0),$E32,IF(AND($R$13=0,$K$9=2),$E32,"")))</f>
        <v/>
      </c>
      <c r="H32" s="13" t="str">
        <f>IF($K$7&lt;10,"",IF(AND($R$13=2,H$13=0),$E32,IF(AND($R$13=0,$K$9=2),$E32,"")))</f>
        <v/>
      </c>
      <c r="I32" s="13" t="str">
        <f>IF($K$7&lt;9,"",IF(AND($R$13=2,I$13=0),$E32,IF(AND($R$13=0,$K$9=2),$E32,"")))</f>
        <v/>
      </c>
      <c r="J32" s="13" t="str">
        <f>IF($K$7&lt;8,"",IF(AND($R$13=2,J$13=0),$E32,IF(AND($R$13=0,$K$9=2),$E32,"")))</f>
        <v/>
      </c>
      <c r="K32" s="13" t="str">
        <f>IF($K$7&lt;7,"",IF(AND($R$13=2,K$13=0),$E32,IF(AND($R$13=0,$K$9=2),$E32,"")))</f>
        <v/>
      </c>
      <c r="L32" s="13" t="str">
        <f>IF($K$7&lt;6,"",IF(AND($R$13=2,L$13=0),$E32,IF(AND($R$13=0,$K$9=2),$E32,"")))</f>
        <v/>
      </c>
      <c r="M32" s="13" t="str">
        <f>IF($K$7&lt;5,"",IF(AND($R$13=2,M$13=0),$E32,IF(AND($R$13=0,$K$9=2),$E32,"")))</f>
        <v/>
      </c>
      <c r="N32" s="13" t="str">
        <f>IF($K$7&lt;4,"",IF(AND($R$13=2,N$13=0),$E32,IF(AND($R$13=0,$K$9=2),$E32,"")))</f>
        <v/>
      </c>
      <c r="O32" s="13" t="str">
        <f>IF($K$7&lt;3,"",IF(AND($R$13=2,O$13=0),$E32,IF(AND($R$13=0,$K$9=2),$E32,"")))</f>
        <v/>
      </c>
      <c r="P32" s="13" t="str">
        <f>IF($K$7&lt;2,"",IF(AND($R$13=2,P$13=0),$E32,IF(AND($R$13=0,$K$9=2),$E32,"")))</f>
        <v/>
      </c>
      <c r="Q32" s="13" t="str">
        <f>IF($K$7&lt;1,"",IF(AND($R$13=2,Q$13=0),$E32,IF(AND($R$13=0,$K$9=2),$E32,"")))</f>
        <v/>
      </c>
      <c r="R32" s="108">
        <f t="shared" ref="R32:R40" si="1">SUM(F32:Q32)</f>
        <v>0</v>
      </c>
    </row>
    <row r="33" spans="1:19" ht="18" customHeight="1" x14ac:dyDescent="0.25">
      <c r="A33" s="81">
        <v>2</v>
      </c>
      <c r="B33" s="81">
        <v>1</v>
      </c>
      <c r="D33" s="107" t="s">
        <v>29</v>
      </c>
      <c r="E33" s="7">
        <v>2500</v>
      </c>
      <c r="F33" s="13" t="str">
        <f>IF($K$7&lt;12,"",IF(AND($R$13=2,F$13=1),$E33,IF(AND($R$13=1,$K$9=2),$E33,"")))</f>
        <v/>
      </c>
      <c r="G33" s="13" t="str">
        <f>IF($K$7&lt;11,"",IF(AND($R$13=2,G$13=1),$E33,IF(AND($R$13=1,$K$9=2),$E33,"")))</f>
        <v/>
      </c>
      <c r="H33" s="13" t="str">
        <f>IF($K$7&lt;10,"",IF(AND($R$13=2,H$13=1),$E33,IF(AND($R$13=1,$K$9=2),$E33,"")))</f>
        <v/>
      </c>
      <c r="I33" s="13" t="str">
        <f>IF($K$7&lt;9,"",IF(AND($R$13=2,I$13=1),$E33,IF(AND($R$13=1,$K$9=2),$E33,"")))</f>
        <v/>
      </c>
      <c r="J33" s="13" t="str">
        <f>IF($K$7&lt;8,"",IF(AND($R$13=2,J$13=1),$E33,IF(AND($R$13=1,$K$9=2),$E33,"")))</f>
        <v/>
      </c>
      <c r="K33" s="13" t="str">
        <f>IF($K$7&lt;7,"",IF(AND($R$13=2,K$13=1),$E33,IF(AND($R$13=1,$K$9=2),$E33,"")))</f>
        <v/>
      </c>
      <c r="L33" s="13" t="str">
        <f>IF($K$7&lt;6,"",IF(AND($R$13=2,L$13=1),$E33,IF(AND($R$13=1,$K$9=2),$E33,"")))</f>
        <v/>
      </c>
      <c r="M33" s="13" t="str">
        <f>IF($K$7&lt;5,"",IF(AND($R$13=2,M$13=1),$E33,IF(AND($R$13=1,$K$9=2),$E33,"")))</f>
        <v/>
      </c>
      <c r="N33" s="13" t="str">
        <f>IF($K$7&lt;4,"",IF(AND($R$13=2,N$13=1),$E33,IF(AND($R$13=1,$K$9=2),$E33,"")))</f>
        <v/>
      </c>
      <c r="O33" s="13" t="str">
        <f>IF($K$7&lt;3,"",IF(AND($R$13=2,O$13=1),$E33,IF(AND($R$13=1,$K$9=2),$E33,"")))</f>
        <v/>
      </c>
      <c r="P33" s="13" t="str">
        <f>IF($K$7&lt;2,"",IF(AND($R$13=2,P$13=1),$E33,IF(AND($R$13=1,$K$9=2),$E33,"")))</f>
        <v/>
      </c>
      <c r="Q33" s="13" t="str">
        <f>IF($K$7&lt;1,"",IF(AND($R$13=2,Q$13=1),$E33,IF(AND($R$13=1,$K$9=2),$E33,"")))</f>
        <v/>
      </c>
      <c r="R33" s="108">
        <f t="shared" si="1"/>
        <v>0</v>
      </c>
    </row>
    <row r="34" spans="1:19" ht="18" customHeight="1" x14ac:dyDescent="0.25">
      <c r="A34" s="81">
        <v>3</v>
      </c>
      <c r="B34" s="81">
        <v>0</v>
      </c>
      <c r="D34" s="107" t="s">
        <v>30</v>
      </c>
      <c r="E34" s="7">
        <v>7500</v>
      </c>
      <c r="F34" s="13" t="str">
        <f>IF($K$7&lt;12,"",IF(AND($R$13=3,F$13=0),$E34,IF(AND($R$13=0,$K$9=3),$E34,"")))</f>
        <v/>
      </c>
      <c r="G34" s="13" t="str">
        <f>IF($K$7&lt;11,"",IF(AND($R$13=3,G$13=0),$E34,IF(AND($R$13=0,$K$9=3),$E34,"")))</f>
        <v/>
      </c>
      <c r="H34" s="13" t="str">
        <f>IF($K$7&lt;10,"",IF(AND($R$13=3,H$13=0),$E34,IF(AND($R$13=0,$K$9=3),$E34,"")))</f>
        <v/>
      </c>
      <c r="I34" s="13" t="str">
        <f>IF($K$7&lt;9,"",IF(AND($R$13=3,I$13=0),$E34,IF(AND($R$13=0,$K$9=3),$E34,"")))</f>
        <v/>
      </c>
      <c r="J34" s="13" t="str">
        <f>IF($K$7&lt;8,"",IF(AND($R$13=3,J$13=0),$E34,IF(AND($R$13=0,$K$9=3),$E34,"")))</f>
        <v/>
      </c>
      <c r="K34" s="13" t="str">
        <f>IF($K$7&lt;7,"",IF(AND($R$13=3,K$13=0),$E34,IF(AND($R$13=0,$K$9=3),$E34,"")))</f>
        <v/>
      </c>
      <c r="L34" s="13" t="str">
        <f>IF($K$7&lt;6,"",IF(AND($R$13=3,L$13=0),$E34,IF(AND($R$13=0,$K$9=3),$E34,"")))</f>
        <v/>
      </c>
      <c r="M34" s="13" t="str">
        <f>IF($K$7&lt;5,"",IF(AND($R$13=3,M$13=0),$E34,IF(AND($R$13=0,$K$9=3),$E34,"")))</f>
        <v/>
      </c>
      <c r="N34" s="13" t="str">
        <f>IF($K$7&lt;4,"",IF(AND($R$13=3,N$13=0),$E34,IF(AND($R$13=0,$K$9=3),$E34,"")))</f>
        <v/>
      </c>
      <c r="O34" s="13" t="str">
        <f>IF($K$7&lt;3,"",IF(AND($R$13=3,O$13=0),$E34,IF(AND($R$13=0,$K$9=3),$E34,"")))</f>
        <v/>
      </c>
      <c r="P34" s="13" t="str">
        <f>IF($K$7&lt;2,"",IF(AND($R$13=3,P$13=0),$E34,IF(AND($R$13=0,$K$9=3),$E34,"")))</f>
        <v/>
      </c>
      <c r="Q34" s="13" t="str">
        <f>IF($K$7&lt;1,"",IF(AND($R$13=3,Q$13=0),$E34,IF(AND($R$13=0,$K$9=3),$E34,"")))</f>
        <v/>
      </c>
      <c r="R34" s="108">
        <f t="shared" si="1"/>
        <v>0</v>
      </c>
    </row>
    <row r="35" spans="1:19" ht="18" customHeight="1" x14ac:dyDescent="0.25">
      <c r="A35" s="81">
        <v>3</v>
      </c>
      <c r="B35" s="81">
        <v>1</v>
      </c>
      <c r="D35" s="107" t="s">
        <v>31</v>
      </c>
      <c r="E35" s="7">
        <v>5000</v>
      </c>
      <c r="F35" s="13" t="str">
        <f>IF($K$7&lt;12,"",IF(AND($R$13=3,F$13=1),$E35,IF(AND($R$13=1,$K$9=3),$E35,"")))</f>
        <v/>
      </c>
      <c r="G35" s="13" t="str">
        <f>IF($K$7&lt;11,"",IF(AND($R$13=3,G$13=1),$E35,IF(AND($R$13=1,$K$9=3),$E35,"")))</f>
        <v/>
      </c>
      <c r="H35" s="13" t="str">
        <f>IF($K$7&lt;10,"",IF(AND($R$13=3,H$13=1),$E35,IF(AND($R$13=1,$K$9=3),$E35,"")))</f>
        <v/>
      </c>
      <c r="I35" s="13" t="str">
        <f>IF($K$7&lt;9,"",IF(AND($R$13=3,I$13=1),$E35,IF(AND($R$13=1,$K$9=3),$E35,"")))</f>
        <v/>
      </c>
      <c r="J35" s="13" t="str">
        <f>IF($K$7&lt;8,"",IF(AND($R$13=3,J$13=1),$E35,IF(AND($R$13=1,$K$9=3),$E35,"")))</f>
        <v/>
      </c>
      <c r="K35" s="13" t="str">
        <f>IF($K$7&lt;7,"",IF(AND($R$13=3,K$13=1),$E35,IF(AND($R$13=1,$K$9=3),$E35,"")))</f>
        <v/>
      </c>
      <c r="L35" s="13" t="str">
        <f>IF($K$7&lt;6,"",IF(AND($R$13=3,L$13=1),$E35,IF(AND($R$13=1,$K$9=3),$E35,"")))</f>
        <v/>
      </c>
      <c r="M35" s="13" t="str">
        <f>IF($K$7&lt;5,"",IF(AND($R$13=3,M$13=1),$E35,IF(AND($R$13=1,$K$9=3),$E35,"")))</f>
        <v/>
      </c>
      <c r="N35" s="13" t="str">
        <f>IF($K$7&lt;4,"",IF(AND($R$13=3,N$13=1),$E35,IF(AND($R$13=1,$K$9=3),$E35,"")))</f>
        <v/>
      </c>
      <c r="O35" s="13" t="str">
        <f>IF($K$7&lt;3,"",IF(AND($R$13=3,O$13=1),$E35,IF(AND($R$13=1,$K$9=3),$E35,"")))</f>
        <v/>
      </c>
      <c r="P35" s="13" t="str">
        <f>IF($K$7&lt;2,"",IF(AND($R$13=3,P$13=1),$E35,IF(AND($R$13=1,$K$9=3),$E35,"")))</f>
        <v/>
      </c>
      <c r="Q35" s="13" t="str">
        <f>IF($K$7&lt;1,"",IF(AND($R$13=3,Q$13=1),$E35,IF(AND($R$13=1,$K$9=3),$E35,"")))</f>
        <v/>
      </c>
      <c r="R35" s="108">
        <f t="shared" si="1"/>
        <v>0</v>
      </c>
    </row>
    <row r="36" spans="1:19" ht="18" customHeight="1" x14ac:dyDescent="0.25">
      <c r="A36" s="81">
        <v>3</v>
      </c>
      <c r="B36" s="81">
        <v>2</v>
      </c>
      <c r="D36" s="107" t="s">
        <v>32</v>
      </c>
      <c r="E36" s="7">
        <v>2500</v>
      </c>
      <c r="F36" s="13" t="str">
        <f>IF($K$7&lt;12,"",IF(AND($R$13=3,F$13=2),$E36,IF(AND($R$13=2,$K$9=3),$E36,"")))</f>
        <v/>
      </c>
      <c r="G36" s="13" t="str">
        <f>IF($K$7&lt;11,"",IF(AND($R$13=3,G$13=2),$E36,IF(AND($R$13=2,$K$9=3),$E36,"")))</f>
        <v/>
      </c>
      <c r="H36" s="13" t="str">
        <f>IF($K$7&lt;10,"",IF(AND($R$13=3,H$13=2),$E36,IF(AND($R$13=2,$K$9=3),$E36,"")))</f>
        <v/>
      </c>
      <c r="I36" s="13" t="str">
        <f>IF($K$7&lt;9,"",IF(AND($R$13=3,I$13=2),$E36,IF(AND($R$13=2,$K$9=3),$E36,"")))</f>
        <v/>
      </c>
      <c r="J36" s="13" t="str">
        <f>IF($K$7&lt;8,"",IF(AND($R$13=3,J$13=2),$E36,IF(AND($R$13=2,$K$9=3),$E36,"")))</f>
        <v/>
      </c>
      <c r="K36" s="13" t="str">
        <f>IF($K$7&lt;7,"",IF(AND($R$13=3,K$13=2),$E36,IF(AND($R$13=2,$K$9=3),$E36,"")))</f>
        <v/>
      </c>
      <c r="L36" s="13" t="str">
        <f>IF($K$7&lt;6,"",IF(AND($R$13=3,L$13=2),$E36,IF(AND($R$13=2,$K$9=3),$E36,"")))</f>
        <v/>
      </c>
      <c r="M36" s="13" t="str">
        <f>IF($K$7&lt;5,"",IF(AND($R$13=3,M$13=2),$E36,IF(AND($R$13=2,$K$9=3),$E36,"")))</f>
        <v/>
      </c>
      <c r="N36" s="13" t="str">
        <f>IF($K$7&lt;4,"",IF(AND($R$13=3,N$13=2),$E36,IF(AND($R$13=2,$K$9=3),$E36,"")))</f>
        <v/>
      </c>
      <c r="O36" s="13" t="str">
        <f>IF($K$7&lt;3,"",IF(AND($R$13=3,O$13=2),$E36,IF(AND($R$13=2,$K$9=3),$E36,"")))</f>
        <v/>
      </c>
      <c r="P36" s="13" t="str">
        <f>IF($K$7&lt;2,"",IF(AND($R$13=3,P$13=2),$E36,IF(AND($R$13=2,$K$9=3),$E36,"")))</f>
        <v/>
      </c>
      <c r="Q36" s="13" t="str">
        <f>IF($K$7&lt;1,"",IF(AND($R$13=3,Q$13=2),$E36,IF(AND($R$13=2,$K$9=3),$E36,"")))</f>
        <v/>
      </c>
      <c r="R36" s="108">
        <f t="shared" si="1"/>
        <v>0</v>
      </c>
    </row>
    <row r="37" spans="1:19" ht="18" customHeight="1" x14ac:dyDescent="0.25">
      <c r="A37" s="81">
        <v>4</v>
      </c>
      <c r="B37" s="81">
        <v>0</v>
      </c>
      <c r="D37" s="107" t="s">
        <v>33</v>
      </c>
      <c r="E37" s="7">
        <v>10000</v>
      </c>
      <c r="F37" s="13" t="str">
        <f>IF($K$7&lt;12,"",IF(AND($R$13=4,F$13=0),$E37,IF(AND($R$13=0,$K$9=4),$E37,"")))</f>
        <v/>
      </c>
      <c r="G37" s="13" t="str">
        <f>IF($K$7&lt;11,"",IF(AND($R$13=4,G$13=0),$E37,IF(AND($R$13=0,$K$9=4),$E37,"")))</f>
        <v/>
      </c>
      <c r="H37" s="13" t="str">
        <f>IF($K$7&lt;10,"",IF(AND($R$13=4,H$13=0),$E37,IF(AND($R$13=0,$K$9=4),$E37,"")))</f>
        <v/>
      </c>
      <c r="I37" s="13" t="str">
        <f>IF($K$7&lt;9,"",IF(AND($R$13=4,I$13=0),$E37,IF(AND($R$13=0,$K$9=4),$E37,"")))</f>
        <v/>
      </c>
      <c r="J37" s="13" t="str">
        <f>IF($K$7&lt;8,"",IF(AND($R$13=4,J$13=0),$E37,IF(AND($R$13=0,$K$9=4),$E37,"")))</f>
        <v/>
      </c>
      <c r="K37" s="13" t="str">
        <f>IF($K$7&lt;7,"",IF(AND($R$13=4,K$13=0),$E37,IF(AND($R$13=0,$K$9=4),$E37,"")))</f>
        <v/>
      </c>
      <c r="L37" s="13" t="str">
        <f>IF($K$7&lt;6,"",IF(AND($R$13=4,L$13=0),$E37,IF(AND($R$13=0,$K$9=4),$E37,"")))</f>
        <v/>
      </c>
      <c r="M37" s="13" t="str">
        <f>IF($K$7&lt;5,"",IF(AND($R$13=4,M$13=0),$E37,IF(AND($R$13=0,$K$9=4),$E37,"")))</f>
        <v/>
      </c>
      <c r="N37" s="13" t="str">
        <f>IF($K$7&lt;4,"",IF(AND($R$13=4,N$13=0),$E37,IF(AND($R$13=0,$K$9=4),$E37,"")))</f>
        <v/>
      </c>
      <c r="O37" s="13" t="str">
        <f>IF($K$7&lt;3,"",IF(AND($R$13=4,O$13=0),$E37,IF(AND($R$13=0,$K$9=4),$E37,"")))</f>
        <v/>
      </c>
      <c r="P37" s="13" t="str">
        <f>IF($K$7&lt;2,"",IF(AND($R$13=4,P$13=0),$E37,IF(AND($R$13=0,$K$9=4),$E37,"")))</f>
        <v/>
      </c>
      <c r="Q37" s="13" t="str">
        <f>IF($K$7&lt;1,"",IF(AND($R$13=4,Q$13=0),$E37,IF(AND($R$13=0,$K$9=4),$E37,"")))</f>
        <v/>
      </c>
      <c r="R37" s="108">
        <f t="shared" si="1"/>
        <v>0</v>
      </c>
    </row>
    <row r="38" spans="1:19" ht="18" customHeight="1" x14ac:dyDescent="0.25">
      <c r="A38" s="81">
        <v>4</v>
      </c>
      <c r="B38" s="81">
        <v>1</v>
      </c>
      <c r="D38" s="107" t="s">
        <v>34</v>
      </c>
      <c r="E38" s="7">
        <v>7500</v>
      </c>
      <c r="F38" s="13" t="str">
        <f>IF($K$7&lt;12,"",IF(AND($R$13=4,F$13=1),$E38,IF(AND($R$13=1,$K$9=4),$E38,"")))</f>
        <v/>
      </c>
      <c r="G38" s="13" t="str">
        <f>IF($K$7&lt;11,"",IF(AND($R$13=4,G$13=1),$E38,IF(AND($R$13=1,$K$9=4),$E38,"")))</f>
        <v/>
      </c>
      <c r="H38" s="13" t="str">
        <f>IF($K$7&lt;10,"",IF(AND($R$13=4,H$13=1),$E38,IF(AND($R$13=1,$K$9=4),$E38,"")))</f>
        <v/>
      </c>
      <c r="I38" s="13" t="str">
        <f>IF($K$7&lt;9,"",IF(AND($R$13=4,I$13=1),$E38,IF(AND($R$13=1,$K$9=4),$E38,"")))</f>
        <v/>
      </c>
      <c r="J38" s="13" t="str">
        <f>IF($K$7&lt;8,"",IF(AND($R$13=4,J$13=1),$E38,IF(AND($R$13=1,$K$9=4),$E38,"")))</f>
        <v/>
      </c>
      <c r="K38" s="13" t="str">
        <f>IF($K$7&lt;7,"",IF(AND($R$13=4,K$13=1),$E38,IF(AND($R$13=1,$K$9=4),$E38,"")))</f>
        <v/>
      </c>
      <c r="L38" s="13" t="str">
        <f>IF($K$7&lt;6,"",IF(AND($R$13=4,L$13=1),$E38,IF(AND($R$13=1,$K$9=4),$E38,"")))</f>
        <v/>
      </c>
      <c r="M38" s="13" t="str">
        <f>IF($K$7&lt;5,"",IF(AND($R$13=4,M$13=1),$E38,IF(AND($R$13=1,$K$9=4),$E38,"")))</f>
        <v/>
      </c>
      <c r="N38" s="13" t="str">
        <f>IF($K$7&lt;4,"",IF(AND($R$13=4,N$13=1),$E38,IF(AND($R$13=1,$K$9=4),$E38,"")))</f>
        <v/>
      </c>
      <c r="O38" s="13" t="str">
        <f>IF($K$7&lt;3,"",IF(AND($R$13=4,O$13=1),$E38,IF(AND($R$13=1,$K$9=4),$E38,"")))</f>
        <v/>
      </c>
      <c r="P38" s="13" t="str">
        <f>IF($K$7&lt;2,"",IF(AND($R$13=4,P$13=1),$E38,IF(AND($R$13=1,$K$9=4),$E38,"")))</f>
        <v/>
      </c>
      <c r="Q38" s="13" t="str">
        <f>IF($K$7&lt;1,"",IF(AND($R$13=4,Q$13=1),$E38,IF(AND($R$13=1,$K$9=4),$E38,"")))</f>
        <v/>
      </c>
      <c r="R38" s="108">
        <f t="shared" si="1"/>
        <v>0</v>
      </c>
    </row>
    <row r="39" spans="1:19" ht="18" customHeight="1" x14ac:dyDescent="0.25">
      <c r="A39" s="81">
        <v>4</v>
      </c>
      <c r="B39" s="81">
        <v>2</v>
      </c>
      <c r="D39" s="107" t="s">
        <v>35</v>
      </c>
      <c r="E39" s="7">
        <v>5000</v>
      </c>
      <c r="F39" s="13" t="str">
        <f>IF($K$7&lt;12,"",IF(AND($R$13=4,F$13=2),$E39,IF(AND($R$13=2,$K$9=4),$E39,"")))</f>
        <v/>
      </c>
      <c r="G39" s="13" t="str">
        <f>IF($K$7&lt;11,"",IF(AND($R$13=4,G$13=2),$E39,IF(AND($R$13=2,$K$9=4),$E39,"")))</f>
        <v/>
      </c>
      <c r="H39" s="13" t="str">
        <f>IF($K$7&lt;10,"",IF(AND($R$13=4,H$13=2),$E39,IF(AND($R$13=2,$K$9=4),$E39,"")))</f>
        <v/>
      </c>
      <c r="I39" s="13" t="str">
        <f>IF($K$7&lt;9,"",IF(AND($R$13=4,I$13=2),$E39,IF(AND($R$13=2,$K$9=4),$E39,"")))</f>
        <v/>
      </c>
      <c r="J39" s="13" t="str">
        <f>IF($K$7&lt;8,"",IF(AND($R$13=4,J$13=2),$E39,IF(AND($R$13=2,$K$9=4),$E39,"")))</f>
        <v/>
      </c>
      <c r="K39" s="13" t="str">
        <f>IF($K$7&lt;7,"",IF(AND($R$13=4,K$13=2),$E39,IF(AND($R$13=2,$K$9=4),$E39,"")))</f>
        <v/>
      </c>
      <c r="L39" s="13" t="str">
        <f>IF($K$7&lt;6,"",IF(AND($R$13=4,L$13=2),$E39,IF(AND($R$13=2,$K$9=4),$E39,"")))</f>
        <v/>
      </c>
      <c r="M39" s="13" t="str">
        <f>IF($K$7&lt;5,"",IF(AND($R$13=4,M$13=2),$E39,IF(AND($R$13=2,$K$9=4),$E39,"")))</f>
        <v/>
      </c>
      <c r="N39" s="13" t="str">
        <f>IF($K$7&lt;4,"",IF(AND($R$13=4,N$13=2),$E39,IF(AND($R$13=2,$K$9=4),$E39,"")))</f>
        <v/>
      </c>
      <c r="O39" s="13" t="str">
        <f>IF($K$7&lt;3,"",IF(AND($R$13=4,O$13=2),$E39,IF(AND($R$13=2,$K$9=4),$E39,"")))</f>
        <v/>
      </c>
      <c r="P39" s="13" t="str">
        <f>IF($K$7&lt;2,"",IF(AND($R$13=4,P$13=2),$E39,IF(AND($R$13=2,$K$9=4),$E39,"")))</f>
        <v/>
      </c>
      <c r="Q39" s="13" t="str">
        <f>IF($K$7&lt;1,"",IF(AND($R$13=4,Q$13=2),$E39,IF(AND($R$13=2,$K$9=4),$E39,"")))</f>
        <v/>
      </c>
      <c r="R39" s="108">
        <f t="shared" si="1"/>
        <v>0</v>
      </c>
      <c r="S39" s="87" t="s">
        <v>40</v>
      </c>
    </row>
    <row r="40" spans="1:19" ht="18" customHeight="1" x14ac:dyDescent="0.25">
      <c r="A40" s="81">
        <v>4</v>
      </c>
      <c r="B40" s="81">
        <v>3</v>
      </c>
      <c r="D40" s="107" t="s">
        <v>36</v>
      </c>
      <c r="E40" s="7">
        <v>2500</v>
      </c>
      <c r="F40" s="13" t="str">
        <f>IF($K$7&lt;12,"",IF(AND($R$13=4,F$13=3),$E40,IF(AND($R$13=3,$K$9=4),$E40,"")))</f>
        <v/>
      </c>
      <c r="G40" s="13" t="str">
        <f>IF($K$7&lt;11,"",IF(AND($R$13=4,G$13=3),$E40,IF(AND($R$13=3,$K$9=4),$E40,"")))</f>
        <v/>
      </c>
      <c r="H40" s="13" t="str">
        <f>IF($K$7&lt;10,"",IF(AND($R$13=4,H$13=3),$E40,IF(AND($R$13=3,$K$9=4),$E40,"")))</f>
        <v/>
      </c>
      <c r="I40" s="13" t="str">
        <f>IF($K$7&lt;9,"",IF(AND($R$13=4,I$13=3),$E40,IF(AND($R$13=3,$K$9=4),$E40,"")))</f>
        <v/>
      </c>
      <c r="J40" s="13" t="str">
        <f>IF($K$7&lt;8,"",IF(AND($R$13=4,J$13=3),$E40,IF(AND($R$13=3,$K$9=4),$E40,"")))</f>
        <v/>
      </c>
      <c r="K40" s="13" t="str">
        <f>IF($K$7&lt;7,"",IF(AND($R$13=4,K$13=3),$E40,IF(AND($R$13=3,$K$9=4),$E40,"")))</f>
        <v/>
      </c>
      <c r="L40" s="13" t="str">
        <f>IF($K$7&lt;6,"",IF(AND($R$13=4,L$13=3),$E40,IF(AND($R$13=3,$K$9=4),$E40,"")))</f>
        <v/>
      </c>
      <c r="M40" s="13" t="str">
        <f>IF($K$7&lt;5,"",IF(AND($R$13=4,M$13=3),$E40,IF(AND($R$13=3,$K$9=4),$E40,"")))</f>
        <v/>
      </c>
      <c r="N40" s="13" t="str">
        <f>IF($K$7&lt;4,"",IF(AND($R$13=4,N$13=3),$E40,IF(AND($R$13=3,$K$9=4),$E40,"")))</f>
        <v/>
      </c>
      <c r="O40" s="13" t="str">
        <f>IF($K$7&lt;3,"",IF(AND($R$13=4,O$13=3),$E40,IF(AND($R$13=3,$K$9=4),$E40,"")))</f>
        <v/>
      </c>
      <c r="P40" s="13" t="str">
        <f>IF($K$7&lt;2,"",IF(AND($R$13=4,P$13=3),$E40,IF(AND($R$13=3,$K$9=4),$E40,"")))</f>
        <v/>
      </c>
      <c r="Q40" s="13" t="str">
        <f>IF($K$7&lt;1,"",IF(AND($R$13=4,Q$13=3),$E40,IF(AND($R$13=3,$K$9=4),$E40,"")))</f>
        <v/>
      </c>
      <c r="R40" s="108">
        <f t="shared" si="1"/>
        <v>0</v>
      </c>
      <c r="S40" s="109">
        <f>SUM(R31:R40)</f>
        <v>0</v>
      </c>
    </row>
    <row r="42" spans="1:19" ht="18" customHeight="1" x14ac:dyDescent="0.25">
      <c r="C42" s="110"/>
      <c r="D42" s="110"/>
      <c r="E42" s="110"/>
      <c r="F42" s="110"/>
      <c r="G42" s="110"/>
      <c r="H42" s="110"/>
      <c r="I42" s="110"/>
      <c r="J42" s="110"/>
      <c r="K42" s="110"/>
      <c r="L42" s="110"/>
      <c r="M42" s="110"/>
      <c r="N42" s="110"/>
      <c r="O42" s="110"/>
      <c r="P42" s="110"/>
      <c r="Q42" s="110"/>
      <c r="R42" s="110"/>
      <c r="S42" s="110"/>
    </row>
    <row r="43" spans="1:19" ht="24" customHeight="1" x14ac:dyDescent="0.25">
      <c r="D43" s="82" t="s">
        <v>284</v>
      </c>
    </row>
    <row r="44" spans="1:19" ht="30" customHeight="1" x14ac:dyDescent="0.25">
      <c r="D44" s="111" t="s">
        <v>43</v>
      </c>
      <c r="E44" s="112"/>
      <c r="F44" s="112"/>
      <c r="G44" s="112"/>
      <c r="H44" s="112"/>
      <c r="I44" s="112"/>
      <c r="J44" s="112"/>
      <c r="K44" s="112"/>
      <c r="L44" s="112"/>
      <c r="M44" s="112"/>
      <c r="N44" s="112"/>
      <c r="O44" s="112"/>
      <c r="P44" s="112"/>
      <c r="Q44" s="112"/>
    </row>
    <row r="45" spans="1:19" ht="23.25" customHeight="1" thickBot="1" x14ac:dyDescent="0.3">
      <c r="D45" s="113" t="s">
        <v>42</v>
      </c>
      <c r="H45" s="664">
        <v>100000</v>
      </c>
      <c r="I45" s="665"/>
      <c r="J45" s="86" t="s">
        <v>44</v>
      </c>
    </row>
    <row r="46" spans="1:19" ht="23.25" customHeight="1" thickTop="1" thickBot="1" x14ac:dyDescent="0.3">
      <c r="D46" s="113" t="s">
        <v>45</v>
      </c>
      <c r="H46" s="651">
        <f>⑤収支報告!C21</f>
        <v>0</v>
      </c>
      <c r="I46" s="652"/>
      <c r="J46" s="86" t="s">
        <v>285</v>
      </c>
    </row>
    <row r="47" spans="1:19" ht="23.25" customHeight="1" thickTop="1" thickBot="1" x14ac:dyDescent="0.3">
      <c r="D47" s="114" t="s">
        <v>46</v>
      </c>
      <c r="E47" s="115"/>
      <c r="F47" s="115"/>
      <c r="G47" s="115"/>
      <c r="H47" s="671">
        <f>ROUNDDOWN(H46*2/3,0)</f>
        <v>0</v>
      </c>
      <c r="I47" s="672"/>
      <c r="J47" s="86" t="str">
        <f>"・・・　経費"&amp;H46&amp;" × 補助率2/3"</f>
        <v>・・・　経費0 × 補助率2/3</v>
      </c>
    </row>
    <row r="48" spans="1:19" ht="23.25" customHeight="1" thickTop="1" x14ac:dyDescent="0.25">
      <c r="D48" s="82" t="s">
        <v>58</v>
      </c>
      <c r="E48" s="80"/>
      <c r="F48" s="80"/>
      <c r="G48" s="116"/>
      <c r="H48" s="673">
        <f>ROUNDDOWN(IF($H$47&lt;$H$45,$H$47,$H$45),-3)</f>
        <v>0</v>
      </c>
      <c r="I48" s="674"/>
      <c r="J48" s="86" t="s">
        <v>286</v>
      </c>
    </row>
    <row r="49" spans="4:18" ht="23.25" customHeight="1" x14ac:dyDescent="0.25">
      <c r="D49" s="113"/>
      <c r="G49" s="117"/>
      <c r="H49" s="117"/>
    </row>
    <row r="50" spans="4:18" ht="30" customHeight="1" x14ac:dyDescent="0.25">
      <c r="D50" s="118" t="s">
        <v>47</v>
      </c>
      <c r="E50" s="119"/>
      <c r="F50" s="119"/>
      <c r="G50" s="119"/>
      <c r="H50" s="119"/>
      <c r="I50" s="119"/>
      <c r="J50" s="119"/>
      <c r="K50" s="119"/>
      <c r="L50" s="119"/>
      <c r="M50" s="119"/>
      <c r="N50" s="119"/>
      <c r="O50" s="119"/>
      <c r="P50" s="119"/>
      <c r="Q50" s="119"/>
    </row>
    <row r="51" spans="4:18" ht="23.25" customHeight="1" thickBot="1" x14ac:dyDescent="0.3">
      <c r="D51" s="113" t="s">
        <v>42</v>
      </c>
      <c r="H51" s="664">
        <f>(IF(MAX($K$8,$R$12)=1,150000,IF(MAX($K$8,$R$12)=2,300000,IF(MAX($K$8,$R$12)=3,450000,IF(MAX($K$8,$R$12)=4,600000,0))))*$K$7/12-$S$27)</f>
        <v>0</v>
      </c>
      <c r="I51" s="665"/>
      <c r="J51" s="86" t="s">
        <v>54</v>
      </c>
    </row>
    <row r="52" spans="4:18" ht="23.25" customHeight="1" thickTop="1" thickBot="1" x14ac:dyDescent="0.3">
      <c r="D52" s="113" t="s">
        <v>48</v>
      </c>
      <c r="H52" s="651">
        <f>⑤収支報告!C33</f>
        <v>0</v>
      </c>
      <c r="I52" s="652"/>
      <c r="J52" s="86" t="s">
        <v>287</v>
      </c>
    </row>
    <row r="53" spans="4:18" ht="23.25" customHeight="1" thickTop="1" thickBot="1" x14ac:dyDescent="0.3">
      <c r="D53" s="114" t="s">
        <v>46</v>
      </c>
      <c r="E53" s="115"/>
      <c r="F53" s="115"/>
      <c r="G53" s="115"/>
      <c r="H53" s="653">
        <f>ROUNDDOWN(H52*$K$6,0)</f>
        <v>0</v>
      </c>
      <c r="I53" s="654"/>
      <c r="J53" s="86" t="str">
        <f>"・・・　経費"&amp;H52&amp;" × 補助率"&amp;$L$6</f>
        <v>・・・　経費0 × 補助率2/3</v>
      </c>
    </row>
    <row r="54" spans="4:18" ht="23.25" customHeight="1" thickTop="1" x14ac:dyDescent="0.25">
      <c r="D54" s="82" t="s">
        <v>58</v>
      </c>
      <c r="E54" s="80"/>
      <c r="F54" s="80"/>
      <c r="G54" s="116"/>
      <c r="H54" s="655">
        <f>ROUNDDOWN(IF($H53&lt;$H51,$H53,$H51),-3)</f>
        <v>0</v>
      </c>
      <c r="I54" s="656"/>
      <c r="J54" s="86" t="s">
        <v>286</v>
      </c>
    </row>
    <row r="55" spans="4:18" ht="23.25" customHeight="1" x14ac:dyDescent="0.25">
      <c r="D55" s="113"/>
      <c r="G55" s="117"/>
      <c r="H55" s="117"/>
    </row>
    <row r="56" spans="4:18" ht="30" customHeight="1" x14ac:dyDescent="0.25">
      <c r="D56" s="120" t="s">
        <v>49</v>
      </c>
      <c r="E56" s="121"/>
      <c r="F56" s="121"/>
      <c r="G56" s="121"/>
      <c r="H56" s="121"/>
      <c r="I56" s="121"/>
      <c r="J56" s="121"/>
      <c r="K56" s="121"/>
      <c r="L56" s="121"/>
      <c r="M56" s="121"/>
      <c r="N56" s="121"/>
      <c r="O56" s="121"/>
      <c r="P56" s="121"/>
      <c r="Q56" s="121"/>
    </row>
    <row r="57" spans="4:18" ht="23.25" customHeight="1" thickBot="1" x14ac:dyDescent="0.3">
      <c r="D57" s="113" t="s">
        <v>42</v>
      </c>
      <c r="H57" s="664">
        <f>(IF(MAX($K$9,$R$13)=1,30000,IF(MAX($K$9,$R$13)=2,60000,IF(MAX($K$9,$R$13)=3,90000,IF(MAX($K$9,$R$13)=4,120000,0)))))*$K$7/12-$S$40</f>
        <v>0</v>
      </c>
      <c r="I57" s="665"/>
      <c r="J57" s="86" t="s">
        <v>57</v>
      </c>
    </row>
    <row r="58" spans="4:18" ht="23.25" customHeight="1" thickTop="1" thickBot="1" x14ac:dyDescent="0.3">
      <c r="D58" s="113" t="s">
        <v>55</v>
      </c>
      <c r="H58" s="651">
        <f>⑤収支報告!C40</f>
        <v>0</v>
      </c>
      <c r="I58" s="652"/>
      <c r="J58" s="86" t="s">
        <v>288</v>
      </c>
    </row>
    <row r="59" spans="4:18" ht="23.25" customHeight="1" thickTop="1" thickBot="1" x14ac:dyDescent="0.3">
      <c r="D59" s="114" t="s">
        <v>46</v>
      </c>
      <c r="E59" s="115"/>
      <c r="F59" s="115"/>
      <c r="G59" s="115"/>
      <c r="H59" s="653">
        <f>ROUNDDOWN(H58*$K$6,0)</f>
        <v>0</v>
      </c>
      <c r="I59" s="654"/>
      <c r="J59" s="86" t="str">
        <f>"・・・　経費"&amp;H58&amp;" × 補助率"&amp;$L$6</f>
        <v>・・・　経費0 × 補助率2/3</v>
      </c>
    </row>
    <row r="60" spans="4:18" ht="23.25" customHeight="1" thickTop="1" x14ac:dyDescent="0.25">
      <c r="D60" s="82" t="s">
        <v>58</v>
      </c>
      <c r="E60" s="80"/>
      <c r="F60" s="80"/>
      <c r="G60" s="116"/>
      <c r="H60" s="655">
        <f>ROUNDDOWN(IF($H59&lt;$H57,$H59,$H57),-3)</f>
        <v>0</v>
      </c>
      <c r="I60" s="656"/>
      <c r="J60" s="86" t="s">
        <v>289</v>
      </c>
    </row>
    <row r="61" spans="4:18" ht="18" customHeight="1" x14ac:dyDescent="0.25">
      <c r="L61"/>
      <c r="M61"/>
      <c r="N61"/>
      <c r="O61"/>
      <c r="P61"/>
      <c r="Q61"/>
      <c r="R61"/>
    </row>
    <row r="62" spans="4:18" s="2" customFormat="1" ht="30" customHeight="1" x14ac:dyDescent="0.25">
      <c r="D62" s="19" t="s">
        <v>122</v>
      </c>
      <c r="E62" s="20"/>
      <c r="F62" s="20"/>
      <c r="G62" s="20"/>
      <c r="H62" s="20"/>
      <c r="I62" s="20"/>
      <c r="J62" s="20"/>
      <c r="K62" s="20"/>
      <c r="L62" s="20"/>
      <c r="M62" s="20"/>
      <c r="N62" s="20"/>
      <c r="O62" s="20"/>
      <c r="P62" s="20"/>
      <c r="Q62" s="20"/>
    </row>
    <row r="63" spans="4:18" s="2" customFormat="1" ht="23.25" customHeight="1" x14ac:dyDescent="0.25">
      <c r="D63" s="8" t="s">
        <v>159</v>
      </c>
      <c r="E63" s="9"/>
      <c r="F63" s="9"/>
      <c r="G63" s="9"/>
      <c r="H63" s="658">
        <f>⑥【入力不要】長期休業中開催加算報告!C33</f>
        <v>0</v>
      </c>
      <c r="I63" s="659"/>
    </row>
    <row r="64" spans="4:18" s="2" customFormat="1" ht="23.25" customHeight="1" thickBot="1" x14ac:dyDescent="0.3">
      <c r="D64" s="11" t="s">
        <v>55</v>
      </c>
      <c r="E64" s="12"/>
      <c r="F64" s="12"/>
      <c r="G64" s="12"/>
      <c r="H64" s="660">
        <f>⑥【入力不要】長期休業中開催加算報告!E33</f>
        <v>0</v>
      </c>
      <c r="I64" s="661"/>
    </row>
    <row r="65" spans="4:9" s="2" customFormat="1" ht="23.25" customHeight="1" thickTop="1" x14ac:dyDescent="0.25">
      <c r="D65" s="14" t="s">
        <v>160</v>
      </c>
      <c r="E65" s="10"/>
      <c r="F65" s="10"/>
      <c r="G65" s="3"/>
      <c r="H65" s="662">
        <f>⑥【入力不要】長期休業中開催加算報告!G33</f>
        <v>0</v>
      </c>
      <c r="I65" s="663"/>
    </row>
    <row r="66" spans="4:9" s="2" customFormat="1" ht="18" customHeight="1" x14ac:dyDescent="0.25">
      <c r="D66" s="14"/>
      <c r="E66" s="10"/>
      <c r="F66" s="10"/>
      <c r="G66" s="3"/>
      <c r="H66" s="125"/>
      <c r="I66" s="125"/>
    </row>
    <row r="67" spans="4:9" ht="30" customHeight="1" thickBot="1" x14ac:dyDescent="0.3">
      <c r="D67" s="122" t="s">
        <v>290</v>
      </c>
      <c r="E67" s="115"/>
      <c r="F67" s="115"/>
      <c r="G67" s="115"/>
      <c r="H67" s="657">
        <f>SUM(H48,H54,H60,H65)</f>
        <v>0</v>
      </c>
      <c r="I67" s="657"/>
    </row>
    <row r="68" spans="4:9" ht="18" customHeight="1" thickTop="1" x14ac:dyDescent="0.25"/>
  </sheetData>
  <sheetProtection algorithmName="SHA-512" hashValue="4WysFspd87M2z5+/PH3pfLQVdyCGDw7eNtQwPkpah1y9IAY06/NTb1obHKAVmyZrueygVZzbcKjm728claYqzg==" saltValue="AwoEUH0nZU97OH87UcnPNg==" spinCount="100000" sheet="1" objects="1" scenarios="1"/>
  <mergeCells count="19">
    <mergeCell ref="H57:I57"/>
    <mergeCell ref="E3:H3"/>
    <mergeCell ref="D12:E12"/>
    <mergeCell ref="D13:E13"/>
    <mergeCell ref="H45:I45"/>
    <mergeCell ref="H46:I46"/>
    <mergeCell ref="H47:I47"/>
    <mergeCell ref="H48:I48"/>
    <mergeCell ref="H51:I51"/>
    <mergeCell ref="H52:I52"/>
    <mergeCell ref="H53:I53"/>
    <mergeCell ref="H54:I54"/>
    <mergeCell ref="H58:I58"/>
    <mergeCell ref="H59:I59"/>
    <mergeCell ref="H60:I60"/>
    <mergeCell ref="H67:I67"/>
    <mergeCell ref="H63:I63"/>
    <mergeCell ref="H64:I64"/>
    <mergeCell ref="H65:I65"/>
  </mergeCells>
  <phoneticPr fontId="1"/>
  <dataValidations count="3">
    <dataValidation type="list" allowBlank="1" showInputMessage="1" showErrorMessage="1" sqref="P7" xr:uid="{57EADA62-EEFD-410C-9C6A-F7E383E11457}">
      <formula1>"□,■"</formula1>
    </dataValidation>
    <dataValidation type="whole" allowBlank="1" showInputMessage="1" showErrorMessage="1" sqref="E7:E10" xr:uid="{882EAB2F-8FBD-4582-8784-DAD169FA7159}">
      <formula1>1</formula1>
      <formula2>31</formula2>
    </dataValidation>
    <dataValidation type="whole" allowBlank="1" showInputMessage="1" showErrorMessage="1" sqref="E6" xr:uid="{600722EA-1DEB-4791-A383-AF4C0B74313A}">
      <formula1>1</formula1>
      <formula2>8</formula2>
    </dataValidation>
  </dataValidations>
  <printOptions horizontalCentered="1"/>
  <pageMargins left="0.59055118110236227" right="0.39370078740157483" top="0.59055118110236227" bottom="0.19685039370078741" header="0.51181102362204722" footer="0.51181102362204722"/>
  <pageSetup paperSize="9" scale="5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F3A0-1DF3-4FFD-A349-305135A47A06}">
  <sheetPr>
    <tabColor theme="0"/>
    <pageSetUpPr fitToPage="1"/>
  </sheetPr>
  <dimension ref="A1:F25"/>
  <sheetViews>
    <sheetView view="pageBreakPreview" zoomScale="85" zoomScaleNormal="100" zoomScaleSheetLayoutView="85" workbookViewId="0">
      <selection activeCell="AP19" sqref="AP19"/>
    </sheetView>
  </sheetViews>
  <sheetFormatPr defaultRowHeight="15.75" x14ac:dyDescent="0.25"/>
  <cols>
    <col min="1" max="1" width="6.5546875" style="435" bestFit="1" customWidth="1"/>
    <col min="2" max="2" width="19.109375" style="435" customWidth="1"/>
    <col min="3" max="3" width="22.21875" style="435" customWidth="1"/>
    <col min="4" max="4" width="7.33203125" style="435" customWidth="1"/>
    <col min="5" max="5" width="21.77734375" style="435" customWidth="1"/>
  </cols>
  <sheetData>
    <row r="1" spans="1:6" ht="33" customHeight="1" x14ac:dyDescent="0.25">
      <c r="A1" s="677" t="s">
        <v>291</v>
      </c>
      <c r="B1" s="677"/>
      <c r="C1" s="677"/>
      <c r="D1" s="677"/>
      <c r="E1" s="677"/>
      <c r="F1" s="41"/>
    </row>
    <row r="2" spans="1:6" ht="16.5" thickBot="1" x14ac:dyDescent="0.3">
      <c r="A2" s="426"/>
      <c r="B2" s="426"/>
      <c r="C2" s="426"/>
      <c r="D2" s="426"/>
      <c r="E2" s="427"/>
      <c r="F2" s="41"/>
    </row>
    <row r="3" spans="1:6" ht="26.25" customHeight="1" thickBot="1" x14ac:dyDescent="0.3">
      <c r="A3" s="428" t="s">
        <v>292</v>
      </c>
      <c r="B3" s="676" t="str">
        <f>IF('②事業成果報告(1～7)'!J16="", "", '②事業成果報告(1～7)'!J16)</f>
        <v/>
      </c>
      <c r="C3" s="676"/>
      <c r="D3" s="429" t="s">
        <v>296</v>
      </c>
      <c r="E3" s="430" t="s">
        <v>408</v>
      </c>
      <c r="F3" s="41"/>
    </row>
    <row r="4" spans="1:6" x14ac:dyDescent="0.25">
      <c r="A4" s="426"/>
      <c r="B4" s="426"/>
      <c r="C4" s="426"/>
      <c r="D4" s="426"/>
      <c r="E4" s="426"/>
      <c r="F4" s="41"/>
    </row>
    <row r="5" spans="1:6" ht="37.5" customHeight="1" x14ac:dyDescent="0.25">
      <c r="A5" s="431" t="s">
        <v>201</v>
      </c>
      <c r="B5" s="432" t="s">
        <v>293</v>
      </c>
      <c r="C5" s="433" t="s">
        <v>294</v>
      </c>
      <c r="D5" s="678" t="s">
        <v>295</v>
      </c>
      <c r="E5" s="678"/>
      <c r="F5" s="41"/>
    </row>
    <row r="6" spans="1:6" ht="30" customHeight="1" x14ac:dyDescent="0.25">
      <c r="A6" s="431">
        <v>1</v>
      </c>
      <c r="B6" s="434"/>
      <c r="C6" s="434" t="s">
        <v>297</v>
      </c>
      <c r="D6" s="675"/>
      <c r="E6" s="675"/>
      <c r="F6" s="41"/>
    </row>
    <row r="7" spans="1:6" ht="30" customHeight="1" x14ac:dyDescent="0.25">
      <c r="A7" s="431">
        <v>2</v>
      </c>
      <c r="B7" s="434"/>
      <c r="C7" s="434" t="s">
        <v>297</v>
      </c>
      <c r="D7" s="675"/>
      <c r="E7" s="675"/>
      <c r="F7" s="41"/>
    </row>
    <row r="8" spans="1:6" ht="30" customHeight="1" x14ac:dyDescent="0.25">
      <c r="A8" s="431">
        <v>3</v>
      </c>
      <c r="B8" s="434"/>
      <c r="C8" s="434" t="s">
        <v>297</v>
      </c>
      <c r="D8" s="675"/>
      <c r="E8" s="675"/>
      <c r="F8" s="41"/>
    </row>
    <row r="9" spans="1:6" ht="30" customHeight="1" x14ac:dyDescent="0.25">
      <c r="A9" s="431">
        <v>4</v>
      </c>
      <c r="B9" s="434"/>
      <c r="C9" s="434" t="s">
        <v>297</v>
      </c>
      <c r="D9" s="675"/>
      <c r="E9" s="675"/>
      <c r="F9" s="41"/>
    </row>
    <row r="10" spans="1:6" ht="30" customHeight="1" x14ac:dyDescent="0.25">
      <c r="A10" s="431">
        <v>5</v>
      </c>
      <c r="B10" s="434"/>
      <c r="C10" s="434" t="s">
        <v>297</v>
      </c>
      <c r="D10" s="675"/>
      <c r="E10" s="675"/>
      <c r="F10" s="41"/>
    </row>
    <row r="11" spans="1:6" ht="30" customHeight="1" x14ac:dyDescent="0.25">
      <c r="A11" s="431">
        <v>6</v>
      </c>
      <c r="B11" s="434"/>
      <c r="C11" s="434" t="s">
        <v>297</v>
      </c>
      <c r="D11" s="675"/>
      <c r="E11" s="675"/>
      <c r="F11" s="41"/>
    </row>
    <row r="12" spans="1:6" ht="30" customHeight="1" x14ac:dyDescent="0.25">
      <c r="A12" s="431">
        <v>7</v>
      </c>
      <c r="B12" s="434"/>
      <c r="C12" s="434" t="s">
        <v>297</v>
      </c>
      <c r="D12" s="675"/>
      <c r="E12" s="675"/>
    </row>
    <row r="13" spans="1:6" ht="30" customHeight="1" x14ac:dyDescent="0.25">
      <c r="A13" s="431">
        <v>8</v>
      </c>
      <c r="B13" s="434"/>
      <c r="C13" s="434" t="s">
        <v>297</v>
      </c>
      <c r="D13" s="675"/>
      <c r="E13" s="675"/>
    </row>
    <row r="14" spans="1:6" ht="30" customHeight="1" x14ac:dyDescent="0.25">
      <c r="A14" s="431">
        <v>9</v>
      </c>
      <c r="B14" s="434"/>
      <c r="C14" s="434" t="s">
        <v>297</v>
      </c>
      <c r="D14" s="675"/>
      <c r="E14" s="675"/>
    </row>
    <row r="15" spans="1:6" ht="30" customHeight="1" x14ac:dyDescent="0.25">
      <c r="A15" s="431">
        <v>10</v>
      </c>
      <c r="B15" s="434"/>
      <c r="C15" s="434" t="s">
        <v>297</v>
      </c>
      <c r="D15" s="675"/>
      <c r="E15" s="675"/>
    </row>
    <row r="16" spans="1:6" ht="30" customHeight="1" x14ac:dyDescent="0.25">
      <c r="A16" s="431">
        <v>11</v>
      </c>
      <c r="B16" s="434"/>
      <c r="C16" s="434" t="s">
        <v>297</v>
      </c>
      <c r="D16" s="675"/>
      <c r="E16" s="675"/>
    </row>
    <row r="17" spans="1:5" ht="30" customHeight="1" x14ac:dyDescent="0.25">
      <c r="A17" s="431">
        <v>12</v>
      </c>
      <c r="B17" s="434"/>
      <c r="C17" s="434" t="s">
        <v>297</v>
      </c>
      <c r="D17" s="675"/>
      <c r="E17" s="675"/>
    </row>
    <row r="18" spans="1:5" ht="30" customHeight="1" x14ac:dyDescent="0.25">
      <c r="A18" s="431">
        <v>13</v>
      </c>
      <c r="B18" s="434"/>
      <c r="C18" s="434" t="s">
        <v>297</v>
      </c>
      <c r="D18" s="675"/>
      <c r="E18" s="675"/>
    </row>
    <row r="19" spans="1:5" ht="30" customHeight="1" x14ac:dyDescent="0.25">
      <c r="A19" s="431">
        <v>14</v>
      </c>
      <c r="B19" s="434"/>
      <c r="C19" s="434" t="s">
        <v>297</v>
      </c>
      <c r="D19" s="675"/>
      <c r="E19" s="675"/>
    </row>
    <row r="20" spans="1:5" ht="30" customHeight="1" x14ac:dyDescent="0.25">
      <c r="A20" s="431">
        <v>15</v>
      </c>
      <c r="B20" s="434"/>
      <c r="C20" s="434" t="s">
        <v>297</v>
      </c>
      <c r="D20" s="675"/>
      <c r="E20" s="675"/>
    </row>
    <row r="21" spans="1:5" ht="30" customHeight="1" x14ac:dyDescent="0.25">
      <c r="A21" s="431">
        <v>16</v>
      </c>
      <c r="B21" s="434"/>
      <c r="C21" s="434" t="s">
        <v>297</v>
      </c>
      <c r="D21" s="675"/>
      <c r="E21" s="675"/>
    </row>
    <row r="22" spans="1:5" ht="30" customHeight="1" x14ac:dyDescent="0.25">
      <c r="A22" s="431">
        <v>17</v>
      </c>
      <c r="B22" s="434"/>
      <c r="C22" s="434" t="s">
        <v>297</v>
      </c>
      <c r="D22" s="675"/>
      <c r="E22" s="675"/>
    </row>
    <row r="23" spans="1:5" ht="30" customHeight="1" x14ac:dyDescent="0.25">
      <c r="A23" s="431">
        <v>18</v>
      </c>
      <c r="B23" s="434"/>
      <c r="C23" s="434" t="s">
        <v>297</v>
      </c>
      <c r="D23" s="675"/>
      <c r="E23" s="675"/>
    </row>
    <row r="24" spans="1:5" ht="30" customHeight="1" x14ac:dyDescent="0.25">
      <c r="A24" s="431">
        <v>19</v>
      </c>
      <c r="B24" s="434"/>
      <c r="C24" s="434" t="s">
        <v>297</v>
      </c>
      <c r="D24" s="675"/>
      <c r="E24" s="675"/>
    </row>
    <row r="25" spans="1:5" ht="30" customHeight="1" x14ac:dyDescent="0.25">
      <c r="A25" s="431">
        <v>20</v>
      </c>
      <c r="B25" s="434"/>
      <c r="C25" s="434" t="s">
        <v>297</v>
      </c>
      <c r="D25" s="675"/>
      <c r="E25" s="675"/>
    </row>
  </sheetData>
  <mergeCells count="23">
    <mergeCell ref="D8:E8"/>
    <mergeCell ref="B3:C3"/>
    <mergeCell ref="A1:E1"/>
    <mergeCell ref="D5:E5"/>
    <mergeCell ref="D6:E6"/>
    <mergeCell ref="D7:E7"/>
    <mergeCell ref="D20:E20"/>
    <mergeCell ref="D9:E9"/>
    <mergeCell ref="D10:E10"/>
    <mergeCell ref="D11:E11"/>
    <mergeCell ref="D12:E12"/>
    <mergeCell ref="D13:E13"/>
    <mergeCell ref="D14:E14"/>
    <mergeCell ref="D15:E15"/>
    <mergeCell ref="D16:E16"/>
    <mergeCell ref="D17:E17"/>
    <mergeCell ref="D18:E18"/>
    <mergeCell ref="D19:E19"/>
    <mergeCell ref="D21:E21"/>
    <mergeCell ref="D22:E22"/>
    <mergeCell ref="D23:E23"/>
    <mergeCell ref="D24:E24"/>
    <mergeCell ref="D25:E25"/>
  </mergeCells>
  <phoneticPr fontId="1"/>
  <printOptions horizontalCentered="1"/>
  <pageMargins left="0.70866141732283472" right="0.70866141732283472" top="0.74803149606299213" bottom="0.74803149606299213" header="0.31496062992125984" footer="0.31496062992125984"/>
  <pageSetup paperSize="9" scale="92" fitToHeight="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9E17-BC31-4D7B-AB46-390B76719C9B}">
  <sheetPr>
    <tabColor theme="0"/>
    <pageSetUpPr fitToPage="1"/>
  </sheetPr>
  <dimension ref="A1:M46"/>
  <sheetViews>
    <sheetView view="pageBreakPreview" zoomScale="80" zoomScaleNormal="70" zoomScaleSheetLayoutView="80" workbookViewId="0">
      <selection activeCell="AP19" sqref="AP19"/>
    </sheetView>
  </sheetViews>
  <sheetFormatPr defaultRowHeight="17.25" x14ac:dyDescent="0.25"/>
  <cols>
    <col min="1" max="1" width="3.77734375" style="66" bestFit="1" customWidth="1"/>
    <col min="2" max="2" width="32.88671875" style="74" customWidth="1"/>
    <col min="3" max="4" width="6" style="66" bestFit="1" customWidth="1"/>
    <col min="5" max="5" width="1.109375" style="66" customWidth="1"/>
    <col min="6" max="6" width="5.5546875" style="66" customWidth="1"/>
    <col min="7" max="7" width="1.109375" style="66" customWidth="1"/>
    <col min="8" max="8" width="14.5546875" style="66" customWidth="1"/>
    <col min="9" max="9" width="56" style="66" customWidth="1"/>
    <col min="10" max="256" width="8.88671875" style="66"/>
    <col min="257" max="257" width="3.77734375" style="66" bestFit="1" customWidth="1"/>
    <col min="258" max="258" width="32.88671875" style="66" customWidth="1"/>
    <col min="259" max="260" width="6" style="66" bestFit="1" customWidth="1"/>
    <col min="261" max="261" width="1.109375" style="66" customWidth="1"/>
    <col min="262" max="262" width="5.5546875" style="66" customWidth="1"/>
    <col min="263" max="263" width="1.109375" style="66" customWidth="1"/>
    <col min="264" max="264" width="14.5546875" style="66" customWidth="1"/>
    <col min="265" max="265" width="56" style="66" customWidth="1"/>
    <col min="266" max="512" width="8.88671875" style="66"/>
    <col min="513" max="513" width="3.77734375" style="66" bestFit="1" customWidth="1"/>
    <col min="514" max="514" width="32.88671875" style="66" customWidth="1"/>
    <col min="515" max="516" width="6" style="66" bestFit="1" customWidth="1"/>
    <col min="517" max="517" width="1.109375" style="66" customWidth="1"/>
    <col min="518" max="518" width="5.5546875" style="66" customWidth="1"/>
    <col min="519" max="519" width="1.109375" style="66" customWidth="1"/>
    <col min="520" max="520" width="14.5546875" style="66" customWidth="1"/>
    <col min="521" max="521" width="56" style="66" customWidth="1"/>
    <col min="522" max="768" width="8.88671875" style="66"/>
    <col min="769" max="769" width="3.77734375" style="66" bestFit="1" customWidth="1"/>
    <col min="770" max="770" width="32.88671875" style="66" customWidth="1"/>
    <col min="771" max="772" width="6" style="66" bestFit="1" customWidth="1"/>
    <col min="773" max="773" width="1.109375" style="66" customWidth="1"/>
    <col min="774" max="774" width="5.5546875" style="66" customWidth="1"/>
    <col min="775" max="775" width="1.109375" style="66" customWidth="1"/>
    <col min="776" max="776" width="14.5546875" style="66" customWidth="1"/>
    <col min="777" max="777" width="56" style="66" customWidth="1"/>
    <col min="778" max="1024" width="8.88671875" style="66"/>
    <col min="1025" max="1025" width="3.77734375" style="66" bestFit="1" customWidth="1"/>
    <col min="1026" max="1026" width="32.88671875" style="66" customWidth="1"/>
    <col min="1027" max="1028" width="6" style="66" bestFit="1" customWidth="1"/>
    <col min="1029" max="1029" width="1.109375" style="66" customWidth="1"/>
    <col min="1030" max="1030" width="5.5546875" style="66" customWidth="1"/>
    <col min="1031" max="1031" width="1.109375" style="66" customWidth="1"/>
    <col min="1032" max="1032" width="14.5546875" style="66" customWidth="1"/>
    <col min="1033" max="1033" width="56" style="66" customWidth="1"/>
    <col min="1034" max="1280" width="8.88671875" style="66"/>
    <col min="1281" max="1281" width="3.77734375" style="66" bestFit="1" customWidth="1"/>
    <col min="1282" max="1282" width="32.88671875" style="66" customWidth="1"/>
    <col min="1283" max="1284" width="6" style="66" bestFit="1" customWidth="1"/>
    <col min="1285" max="1285" width="1.109375" style="66" customWidth="1"/>
    <col min="1286" max="1286" width="5.5546875" style="66" customWidth="1"/>
    <col min="1287" max="1287" width="1.109375" style="66" customWidth="1"/>
    <col min="1288" max="1288" width="14.5546875" style="66" customWidth="1"/>
    <col min="1289" max="1289" width="56" style="66" customWidth="1"/>
    <col min="1290" max="1536" width="8.88671875" style="66"/>
    <col min="1537" max="1537" width="3.77734375" style="66" bestFit="1" customWidth="1"/>
    <col min="1538" max="1538" width="32.88671875" style="66" customWidth="1"/>
    <col min="1539" max="1540" width="6" style="66" bestFit="1" customWidth="1"/>
    <col min="1541" max="1541" width="1.109375" style="66" customWidth="1"/>
    <col min="1542" max="1542" width="5.5546875" style="66" customWidth="1"/>
    <col min="1543" max="1543" width="1.109375" style="66" customWidth="1"/>
    <col min="1544" max="1544" width="14.5546875" style="66" customWidth="1"/>
    <col min="1545" max="1545" width="56" style="66" customWidth="1"/>
    <col min="1546" max="1792" width="8.88671875" style="66"/>
    <col min="1793" max="1793" width="3.77734375" style="66" bestFit="1" customWidth="1"/>
    <col min="1794" max="1794" width="32.88671875" style="66" customWidth="1"/>
    <col min="1795" max="1796" width="6" style="66" bestFit="1" customWidth="1"/>
    <col min="1797" max="1797" width="1.109375" style="66" customWidth="1"/>
    <col min="1798" max="1798" width="5.5546875" style="66" customWidth="1"/>
    <col min="1799" max="1799" width="1.109375" style="66" customWidth="1"/>
    <col min="1800" max="1800" width="14.5546875" style="66" customWidth="1"/>
    <col min="1801" max="1801" width="56" style="66" customWidth="1"/>
    <col min="1802" max="2048" width="8.88671875" style="66"/>
    <col min="2049" max="2049" width="3.77734375" style="66" bestFit="1" customWidth="1"/>
    <col min="2050" max="2050" width="32.88671875" style="66" customWidth="1"/>
    <col min="2051" max="2052" width="6" style="66" bestFit="1" customWidth="1"/>
    <col min="2053" max="2053" width="1.109375" style="66" customWidth="1"/>
    <col min="2054" max="2054" width="5.5546875" style="66" customWidth="1"/>
    <col min="2055" max="2055" width="1.109375" style="66" customWidth="1"/>
    <col min="2056" max="2056" width="14.5546875" style="66" customWidth="1"/>
    <col min="2057" max="2057" width="56" style="66" customWidth="1"/>
    <col min="2058" max="2304" width="8.88671875" style="66"/>
    <col min="2305" max="2305" width="3.77734375" style="66" bestFit="1" customWidth="1"/>
    <col min="2306" max="2306" width="32.88671875" style="66" customWidth="1"/>
    <col min="2307" max="2308" width="6" style="66" bestFit="1" customWidth="1"/>
    <col min="2309" max="2309" width="1.109375" style="66" customWidth="1"/>
    <col min="2310" max="2310" width="5.5546875" style="66" customWidth="1"/>
    <col min="2311" max="2311" width="1.109375" style="66" customWidth="1"/>
    <col min="2312" max="2312" width="14.5546875" style="66" customWidth="1"/>
    <col min="2313" max="2313" width="56" style="66" customWidth="1"/>
    <col min="2314" max="2560" width="8.88671875" style="66"/>
    <col min="2561" max="2561" width="3.77734375" style="66" bestFit="1" customWidth="1"/>
    <col min="2562" max="2562" width="32.88671875" style="66" customWidth="1"/>
    <col min="2563" max="2564" width="6" style="66" bestFit="1" customWidth="1"/>
    <col min="2565" max="2565" width="1.109375" style="66" customWidth="1"/>
    <col min="2566" max="2566" width="5.5546875" style="66" customWidth="1"/>
    <col min="2567" max="2567" width="1.109375" style="66" customWidth="1"/>
    <col min="2568" max="2568" width="14.5546875" style="66" customWidth="1"/>
    <col min="2569" max="2569" width="56" style="66" customWidth="1"/>
    <col min="2570" max="2816" width="8.88671875" style="66"/>
    <col min="2817" max="2817" width="3.77734375" style="66" bestFit="1" customWidth="1"/>
    <col min="2818" max="2818" width="32.88671875" style="66" customWidth="1"/>
    <col min="2819" max="2820" width="6" style="66" bestFit="1" customWidth="1"/>
    <col min="2821" max="2821" width="1.109375" style="66" customWidth="1"/>
    <col min="2822" max="2822" width="5.5546875" style="66" customWidth="1"/>
    <col min="2823" max="2823" width="1.109375" style="66" customWidth="1"/>
    <col min="2824" max="2824" width="14.5546875" style="66" customWidth="1"/>
    <col min="2825" max="2825" width="56" style="66" customWidth="1"/>
    <col min="2826" max="3072" width="8.88671875" style="66"/>
    <col min="3073" max="3073" width="3.77734375" style="66" bestFit="1" customWidth="1"/>
    <col min="3074" max="3074" width="32.88671875" style="66" customWidth="1"/>
    <col min="3075" max="3076" width="6" style="66" bestFit="1" customWidth="1"/>
    <col min="3077" max="3077" width="1.109375" style="66" customWidth="1"/>
    <col min="3078" max="3078" width="5.5546875" style="66" customWidth="1"/>
    <col min="3079" max="3079" width="1.109375" style="66" customWidth="1"/>
    <col min="3080" max="3080" width="14.5546875" style="66" customWidth="1"/>
    <col min="3081" max="3081" width="56" style="66" customWidth="1"/>
    <col min="3082" max="3328" width="8.88671875" style="66"/>
    <col min="3329" max="3329" width="3.77734375" style="66" bestFit="1" customWidth="1"/>
    <col min="3330" max="3330" width="32.88671875" style="66" customWidth="1"/>
    <col min="3331" max="3332" width="6" style="66" bestFit="1" customWidth="1"/>
    <col min="3333" max="3333" width="1.109375" style="66" customWidth="1"/>
    <col min="3334" max="3334" width="5.5546875" style="66" customWidth="1"/>
    <col min="3335" max="3335" width="1.109375" style="66" customWidth="1"/>
    <col min="3336" max="3336" width="14.5546875" style="66" customWidth="1"/>
    <col min="3337" max="3337" width="56" style="66" customWidth="1"/>
    <col min="3338" max="3584" width="8.88671875" style="66"/>
    <col min="3585" max="3585" width="3.77734375" style="66" bestFit="1" customWidth="1"/>
    <col min="3586" max="3586" width="32.88671875" style="66" customWidth="1"/>
    <col min="3587" max="3588" width="6" style="66" bestFit="1" customWidth="1"/>
    <col min="3589" max="3589" width="1.109375" style="66" customWidth="1"/>
    <col min="3590" max="3590" width="5.5546875" style="66" customWidth="1"/>
    <col min="3591" max="3591" width="1.109375" style="66" customWidth="1"/>
    <col min="3592" max="3592" width="14.5546875" style="66" customWidth="1"/>
    <col min="3593" max="3593" width="56" style="66" customWidth="1"/>
    <col min="3594" max="3840" width="8.88671875" style="66"/>
    <col min="3841" max="3841" width="3.77734375" style="66" bestFit="1" customWidth="1"/>
    <col min="3842" max="3842" width="32.88671875" style="66" customWidth="1"/>
    <col min="3843" max="3844" width="6" style="66" bestFit="1" customWidth="1"/>
    <col min="3845" max="3845" width="1.109375" style="66" customWidth="1"/>
    <col min="3846" max="3846" width="5.5546875" style="66" customWidth="1"/>
    <col min="3847" max="3847" width="1.109375" style="66" customWidth="1"/>
    <col min="3848" max="3848" width="14.5546875" style="66" customWidth="1"/>
    <col min="3849" max="3849" width="56" style="66" customWidth="1"/>
    <col min="3850" max="4096" width="8.88671875" style="66"/>
    <col min="4097" max="4097" width="3.77734375" style="66" bestFit="1" customWidth="1"/>
    <col min="4098" max="4098" width="32.88671875" style="66" customWidth="1"/>
    <col min="4099" max="4100" width="6" style="66" bestFit="1" customWidth="1"/>
    <col min="4101" max="4101" width="1.109375" style="66" customWidth="1"/>
    <col min="4102" max="4102" width="5.5546875" style="66" customWidth="1"/>
    <col min="4103" max="4103" width="1.109375" style="66" customWidth="1"/>
    <col min="4104" max="4104" width="14.5546875" style="66" customWidth="1"/>
    <col min="4105" max="4105" width="56" style="66" customWidth="1"/>
    <col min="4106" max="4352" width="8.88671875" style="66"/>
    <col min="4353" max="4353" width="3.77734375" style="66" bestFit="1" customWidth="1"/>
    <col min="4354" max="4354" width="32.88671875" style="66" customWidth="1"/>
    <col min="4355" max="4356" width="6" style="66" bestFit="1" customWidth="1"/>
    <col min="4357" max="4357" width="1.109375" style="66" customWidth="1"/>
    <col min="4358" max="4358" width="5.5546875" style="66" customWidth="1"/>
    <col min="4359" max="4359" width="1.109375" style="66" customWidth="1"/>
    <col min="4360" max="4360" width="14.5546875" style="66" customWidth="1"/>
    <col min="4361" max="4361" width="56" style="66" customWidth="1"/>
    <col min="4362" max="4608" width="8.88671875" style="66"/>
    <col min="4609" max="4609" width="3.77734375" style="66" bestFit="1" customWidth="1"/>
    <col min="4610" max="4610" width="32.88671875" style="66" customWidth="1"/>
    <col min="4611" max="4612" width="6" style="66" bestFit="1" customWidth="1"/>
    <col min="4613" max="4613" width="1.109375" style="66" customWidth="1"/>
    <col min="4614" max="4614" width="5.5546875" style="66" customWidth="1"/>
    <col min="4615" max="4615" width="1.109375" style="66" customWidth="1"/>
    <col min="4616" max="4616" width="14.5546875" style="66" customWidth="1"/>
    <col min="4617" max="4617" width="56" style="66" customWidth="1"/>
    <col min="4618" max="4864" width="8.88671875" style="66"/>
    <col min="4865" max="4865" width="3.77734375" style="66" bestFit="1" customWidth="1"/>
    <col min="4866" max="4866" width="32.88671875" style="66" customWidth="1"/>
    <col min="4867" max="4868" width="6" style="66" bestFit="1" customWidth="1"/>
    <col min="4869" max="4869" width="1.109375" style="66" customWidth="1"/>
    <col min="4870" max="4870" width="5.5546875" style="66" customWidth="1"/>
    <col min="4871" max="4871" width="1.109375" style="66" customWidth="1"/>
    <col min="4872" max="4872" width="14.5546875" style="66" customWidth="1"/>
    <col min="4873" max="4873" width="56" style="66" customWidth="1"/>
    <col min="4874" max="5120" width="8.88671875" style="66"/>
    <col min="5121" max="5121" width="3.77734375" style="66" bestFit="1" customWidth="1"/>
    <col min="5122" max="5122" width="32.88671875" style="66" customWidth="1"/>
    <col min="5123" max="5124" width="6" style="66" bestFit="1" customWidth="1"/>
    <col min="5125" max="5125" width="1.109375" style="66" customWidth="1"/>
    <col min="5126" max="5126" width="5.5546875" style="66" customWidth="1"/>
    <col min="5127" max="5127" width="1.109375" style="66" customWidth="1"/>
    <col min="5128" max="5128" width="14.5546875" style="66" customWidth="1"/>
    <col min="5129" max="5129" width="56" style="66" customWidth="1"/>
    <col min="5130" max="5376" width="8.88671875" style="66"/>
    <col min="5377" max="5377" width="3.77734375" style="66" bestFit="1" customWidth="1"/>
    <col min="5378" max="5378" width="32.88671875" style="66" customWidth="1"/>
    <col min="5379" max="5380" width="6" style="66" bestFit="1" customWidth="1"/>
    <col min="5381" max="5381" width="1.109375" style="66" customWidth="1"/>
    <col min="5382" max="5382" width="5.5546875" style="66" customWidth="1"/>
    <col min="5383" max="5383" width="1.109375" style="66" customWidth="1"/>
    <col min="5384" max="5384" width="14.5546875" style="66" customWidth="1"/>
    <col min="5385" max="5385" width="56" style="66" customWidth="1"/>
    <col min="5386" max="5632" width="8.88671875" style="66"/>
    <col min="5633" max="5633" width="3.77734375" style="66" bestFit="1" customWidth="1"/>
    <col min="5634" max="5634" width="32.88671875" style="66" customWidth="1"/>
    <col min="5635" max="5636" width="6" style="66" bestFit="1" customWidth="1"/>
    <col min="5637" max="5637" width="1.109375" style="66" customWidth="1"/>
    <col min="5638" max="5638" width="5.5546875" style="66" customWidth="1"/>
    <col min="5639" max="5639" width="1.109375" style="66" customWidth="1"/>
    <col min="5640" max="5640" width="14.5546875" style="66" customWidth="1"/>
    <col min="5641" max="5641" width="56" style="66" customWidth="1"/>
    <col min="5642" max="5888" width="8.88671875" style="66"/>
    <col min="5889" max="5889" width="3.77734375" style="66" bestFit="1" customWidth="1"/>
    <col min="5890" max="5890" width="32.88671875" style="66" customWidth="1"/>
    <col min="5891" max="5892" width="6" style="66" bestFit="1" customWidth="1"/>
    <col min="5893" max="5893" width="1.109375" style="66" customWidth="1"/>
    <col min="5894" max="5894" width="5.5546875" style="66" customWidth="1"/>
    <col min="5895" max="5895" width="1.109375" style="66" customWidth="1"/>
    <col min="5896" max="5896" width="14.5546875" style="66" customWidth="1"/>
    <col min="5897" max="5897" width="56" style="66" customWidth="1"/>
    <col min="5898" max="6144" width="8.88671875" style="66"/>
    <col min="6145" max="6145" width="3.77734375" style="66" bestFit="1" customWidth="1"/>
    <col min="6146" max="6146" width="32.88671875" style="66" customWidth="1"/>
    <col min="6147" max="6148" width="6" style="66" bestFit="1" customWidth="1"/>
    <col min="6149" max="6149" width="1.109375" style="66" customWidth="1"/>
    <col min="6150" max="6150" width="5.5546875" style="66" customWidth="1"/>
    <col min="6151" max="6151" width="1.109375" style="66" customWidth="1"/>
    <col min="6152" max="6152" width="14.5546875" style="66" customWidth="1"/>
    <col min="6153" max="6153" width="56" style="66" customWidth="1"/>
    <col min="6154" max="6400" width="8.88671875" style="66"/>
    <col min="6401" max="6401" width="3.77734375" style="66" bestFit="1" customWidth="1"/>
    <col min="6402" max="6402" width="32.88671875" style="66" customWidth="1"/>
    <col min="6403" max="6404" width="6" style="66" bestFit="1" customWidth="1"/>
    <col min="6405" max="6405" width="1.109375" style="66" customWidth="1"/>
    <col min="6406" max="6406" width="5.5546875" style="66" customWidth="1"/>
    <col min="6407" max="6407" width="1.109375" style="66" customWidth="1"/>
    <col min="6408" max="6408" width="14.5546875" style="66" customWidth="1"/>
    <col min="6409" max="6409" width="56" style="66" customWidth="1"/>
    <col min="6410" max="6656" width="8.88671875" style="66"/>
    <col min="6657" max="6657" width="3.77734375" style="66" bestFit="1" customWidth="1"/>
    <col min="6658" max="6658" width="32.88671875" style="66" customWidth="1"/>
    <col min="6659" max="6660" width="6" style="66" bestFit="1" customWidth="1"/>
    <col min="6661" max="6661" width="1.109375" style="66" customWidth="1"/>
    <col min="6662" max="6662" width="5.5546875" style="66" customWidth="1"/>
    <col min="6663" max="6663" width="1.109375" style="66" customWidth="1"/>
    <col min="6664" max="6664" width="14.5546875" style="66" customWidth="1"/>
    <col min="6665" max="6665" width="56" style="66" customWidth="1"/>
    <col min="6666" max="6912" width="8.88671875" style="66"/>
    <col min="6913" max="6913" width="3.77734375" style="66" bestFit="1" customWidth="1"/>
    <col min="6914" max="6914" width="32.88671875" style="66" customWidth="1"/>
    <col min="6915" max="6916" width="6" style="66" bestFit="1" customWidth="1"/>
    <col min="6917" max="6917" width="1.109375" style="66" customWidth="1"/>
    <col min="6918" max="6918" width="5.5546875" style="66" customWidth="1"/>
    <col min="6919" max="6919" width="1.109375" style="66" customWidth="1"/>
    <col min="6920" max="6920" width="14.5546875" style="66" customWidth="1"/>
    <col min="6921" max="6921" width="56" style="66" customWidth="1"/>
    <col min="6922" max="7168" width="8.88671875" style="66"/>
    <col min="7169" max="7169" width="3.77734375" style="66" bestFit="1" customWidth="1"/>
    <col min="7170" max="7170" width="32.88671875" style="66" customWidth="1"/>
    <col min="7171" max="7172" width="6" style="66" bestFit="1" customWidth="1"/>
    <col min="7173" max="7173" width="1.109375" style="66" customWidth="1"/>
    <col min="7174" max="7174" width="5.5546875" style="66" customWidth="1"/>
    <col min="7175" max="7175" width="1.109375" style="66" customWidth="1"/>
    <col min="7176" max="7176" width="14.5546875" style="66" customWidth="1"/>
    <col min="7177" max="7177" width="56" style="66" customWidth="1"/>
    <col min="7178" max="7424" width="8.88671875" style="66"/>
    <col min="7425" max="7425" width="3.77734375" style="66" bestFit="1" customWidth="1"/>
    <col min="7426" max="7426" width="32.88671875" style="66" customWidth="1"/>
    <col min="7427" max="7428" width="6" style="66" bestFit="1" customWidth="1"/>
    <col min="7429" max="7429" width="1.109375" style="66" customWidth="1"/>
    <col min="7430" max="7430" width="5.5546875" style="66" customWidth="1"/>
    <col min="7431" max="7431" width="1.109375" style="66" customWidth="1"/>
    <col min="7432" max="7432" width="14.5546875" style="66" customWidth="1"/>
    <col min="7433" max="7433" width="56" style="66" customWidth="1"/>
    <col min="7434" max="7680" width="8.88671875" style="66"/>
    <col min="7681" max="7681" width="3.77734375" style="66" bestFit="1" customWidth="1"/>
    <col min="7682" max="7682" width="32.88671875" style="66" customWidth="1"/>
    <col min="7683" max="7684" width="6" style="66" bestFit="1" customWidth="1"/>
    <col min="7685" max="7685" width="1.109375" style="66" customWidth="1"/>
    <col min="7686" max="7686" width="5.5546875" style="66" customWidth="1"/>
    <col min="7687" max="7687" width="1.109375" style="66" customWidth="1"/>
    <col min="7688" max="7688" width="14.5546875" style="66" customWidth="1"/>
    <col min="7689" max="7689" width="56" style="66" customWidth="1"/>
    <col min="7690" max="7936" width="8.88671875" style="66"/>
    <col min="7937" max="7937" width="3.77734375" style="66" bestFit="1" customWidth="1"/>
    <col min="7938" max="7938" width="32.88671875" style="66" customWidth="1"/>
    <col min="7939" max="7940" width="6" style="66" bestFit="1" customWidth="1"/>
    <col min="7941" max="7941" width="1.109375" style="66" customWidth="1"/>
    <col min="7942" max="7942" width="5.5546875" style="66" customWidth="1"/>
    <col min="7943" max="7943" width="1.109375" style="66" customWidth="1"/>
    <col min="7944" max="7944" width="14.5546875" style="66" customWidth="1"/>
    <col min="7945" max="7945" width="56" style="66" customWidth="1"/>
    <col min="7946" max="8192" width="8.88671875" style="66"/>
    <col min="8193" max="8193" width="3.77734375" style="66" bestFit="1" customWidth="1"/>
    <col min="8194" max="8194" width="32.88671875" style="66" customWidth="1"/>
    <col min="8195" max="8196" width="6" style="66" bestFit="1" customWidth="1"/>
    <col min="8197" max="8197" width="1.109375" style="66" customWidth="1"/>
    <col min="8198" max="8198" width="5.5546875" style="66" customWidth="1"/>
    <col min="8199" max="8199" width="1.109375" style="66" customWidth="1"/>
    <col min="8200" max="8200" width="14.5546875" style="66" customWidth="1"/>
    <col min="8201" max="8201" width="56" style="66" customWidth="1"/>
    <col min="8202" max="8448" width="8.88671875" style="66"/>
    <col min="8449" max="8449" width="3.77734375" style="66" bestFit="1" customWidth="1"/>
    <col min="8450" max="8450" width="32.88671875" style="66" customWidth="1"/>
    <col min="8451" max="8452" width="6" style="66" bestFit="1" customWidth="1"/>
    <col min="8453" max="8453" width="1.109375" style="66" customWidth="1"/>
    <col min="8454" max="8454" width="5.5546875" style="66" customWidth="1"/>
    <col min="8455" max="8455" width="1.109375" style="66" customWidth="1"/>
    <col min="8456" max="8456" width="14.5546875" style="66" customWidth="1"/>
    <col min="8457" max="8457" width="56" style="66" customWidth="1"/>
    <col min="8458" max="8704" width="8.88671875" style="66"/>
    <col min="8705" max="8705" width="3.77734375" style="66" bestFit="1" customWidth="1"/>
    <col min="8706" max="8706" width="32.88671875" style="66" customWidth="1"/>
    <col min="8707" max="8708" width="6" style="66" bestFit="1" customWidth="1"/>
    <col min="8709" max="8709" width="1.109375" style="66" customWidth="1"/>
    <col min="8710" max="8710" width="5.5546875" style="66" customWidth="1"/>
    <col min="8711" max="8711" width="1.109375" style="66" customWidth="1"/>
    <col min="8712" max="8712" width="14.5546875" style="66" customWidth="1"/>
    <col min="8713" max="8713" width="56" style="66" customWidth="1"/>
    <col min="8714" max="8960" width="8.88671875" style="66"/>
    <col min="8961" max="8961" width="3.77734375" style="66" bestFit="1" customWidth="1"/>
    <col min="8962" max="8962" width="32.88671875" style="66" customWidth="1"/>
    <col min="8963" max="8964" width="6" style="66" bestFit="1" customWidth="1"/>
    <col min="8965" max="8965" width="1.109375" style="66" customWidth="1"/>
    <col min="8966" max="8966" width="5.5546875" style="66" customWidth="1"/>
    <col min="8967" max="8967" width="1.109375" style="66" customWidth="1"/>
    <col min="8968" max="8968" width="14.5546875" style="66" customWidth="1"/>
    <col min="8969" max="8969" width="56" style="66" customWidth="1"/>
    <col min="8970" max="9216" width="8.88671875" style="66"/>
    <col min="9217" max="9217" width="3.77734375" style="66" bestFit="1" customWidth="1"/>
    <col min="9218" max="9218" width="32.88671875" style="66" customWidth="1"/>
    <col min="9219" max="9220" width="6" style="66" bestFit="1" customWidth="1"/>
    <col min="9221" max="9221" width="1.109375" style="66" customWidth="1"/>
    <col min="9222" max="9222" width="5.5546875" style="66" customWidth="1"/>
    <col min="9223" max="9223" width="1.109375" style="66" customWidth="1"/>
    <col min="9224" max="9224" width="14.5546875" style="66" customWidth="1"/>
    <col min="9225" max="9225" width="56" style="66" customWidth="1"/>
    <col min="9226" max="9472" width="8.88671875" style="66"/>
    <col min="9473" max="9473" width="3.77734375" style="66" bestFit="1" customWidth="1"/>
    <col min="9474" max="9474" width="32.88671875" style="66" customWidth="1"/>
    <col min="9475" max="9476" width="6" style="66" bestFit="1" customWidth="1"/>
    <col min="9477" max="9477" width="1.109375" style="66" customWidth="1"/>
    <col min="9478" max="9478" width="5.5546875" style="66" customWidth="1"/>
    <col min="9479" max="9479" width="1.109375" style="66" customWidth="1"/>
    <col min="9480" max="9480" width="14.5546875" style="66" customWidth="1"/>
    <col min="9481" max="9481" width="56" style="66" customWidth="1"/>
    <col min="9482" max="9728" width="8.88671875" style="66"/>
    <col min="9729" max="9729" width="3.77734375" style="66" bestFit="1" customWidth="1"/>
    <col min="9730" max="9730" width="32.88671875" style="66" customWidth="1"/>
    <col min="9731" max="9732" width="6" style="66" bestFit="1" customWidth="1"/>
    <col min="9733" max="9733" width="1.109375" style="66" customWidth="1"/>
    <col min="9734" max="9734" width="5.5546875" style="66" customWidth="1"/>
    <col min="9735" max="9735" width="1.109375" style="66" customWidth="1"/>
    <col min="9736" max="9736" width="14.5546875" style="66" customWidth="1"/>
    <col min="9737" max="9737" width="56" style="66" customWidth="1"/>
    <col min="9738" max="9984" width="8.88671875" style="66"/>
    <col min="9985" max="9985" width="3.77734375" style="66" bestFit="1" customWidth="1"/>
    <col min="9986" max="9986" width="32.88671875" style="66" customWidth="1"/>
    <col min="9987" max="9988" width="6" style="66" bestFit="1" customWidth="1"/>
    <col min="9989" max="9989" width="1.109375" style="66" customWidth="1"/>
    <col min="9990" max="9990" width="5.5546875" style="66" customWidth="1"/>
    <col min="9991" max="9991" width="1.109375" style="66" customWidth="1"/>
    <col min="9992" max="9992" width="14.5546875" style="66" customWidth="1"/>
    <col min="9993" max="9993" width="56" style="66" customWidth="1"/>
    <col min="9994" max="10240" width="8.88671875" style="66"/>
    <col min="10241" max="10241" width="3.77734375" style="66" bestFit="1" customWidth="1"/>
    <col min="10242" max="10242" width="32.88671875" style="66" customWidth="1"/>
    <col min="10243" max="10244" width="6" style="66" bestFit="1" customWidth="1"/>
    <col min="10245" max="10245" width="1.109375" style="66" customWidth="1"/>
    <col min="10246" max="10246" width="5.5546875" style="66" customWidth="1"/>
    <col min="10247" max="10247" width="1.109375" style="66" customWidth="1"/>
    <col min="10248" max="10248" width="14.5546875" style="66" customWidth="1"/>
    <col min="10249" max="10249" width="56" style="66" customWidth="1"/>
    <col min="10250" max="10496" width="8.88671875" style="66"/>
    <col min="10497" max="10497" width="3.77734375" style="66" bestFit="1" customWidth="1"/>
    <col min="10498" max="10498" width="32.88671875" style="66" customWidth="1"/>
    <col min="10499" max="10500" width="6" style="66" bestFit="1" customWidth="1"/>
    <col min="10501" max="10501" width="1.109375" style="66" customWidth="1"/>
    <col min="10502" max="10502" width="5.5546875" style="66" customWidth="1"/>
    <col min="10503" max="10503" width="1.109375" style="66" customWidth="1"/>
    <col min="10504" max="10504" width="14.5546875" style="66" customWidth="1"/>
    <col min="10505" max="10505" width="56" style="66" customWidth="1"/>
    <col min="10506" max="10752" width="8.88671875" style="66"/>
    <col min="10753" max="10753" width="3.77734375" style="66" bestFit="1" customWidth="1"/>
    <col min="10754" max="10754" width="32.88671875" style="66" customWidth="1"/>
    <col min="10755" max="10756" width="6" style="66" bestFit="1" customWidth="1"/>
    <col min="10757" max="10757" width="1.109375" style="66" customWidth="1"/>
    <col min="10758" max="10758" width="5.5546875" style="66" customWidth="1"/>
    <col min="10759" max="10759" width="1.109375" style="66" customWidth="1"/>
    <col min="10760" max="10760" width="14.5546875" style="66" customWidth="1"/>
    <col min="10761" max="10761" width="56" style="66" customWidth="1"/>
    <col min="10762" max="11008" width="8.88671875" style="66"/>
    <col min="11009" max="11009" width="3.77734375" style="66" bestFit="1" customWidth="1"/>
    <col min="11010" max="11010" width="32.88671875" style="66" customWidth="1"/>
    <col min="11011" max="11012" width="6" style="66" bestFit="1" customWidth="1"/>
    <col min="11013" max="11013" width="1.109375" style="66" customWidth="1"/>
    <col min="11014" max="11014" width="5.5546875" style="66" customWidth="1"/>
    <col min="11015" max="11015" width="1.109375" style="66" customWidth="1"/>
    <col min="11016" max="11016" width="14.5546875" style="66" customWidth="1"/>
    <col min="11017" max="11017" width="56" style="66" customWidth="1"/>
    <col min="11018" max="11264" width="8.88671875" style="66"/>
    <col min="11265" max="11265" width="3.77734375" style="66" bestFit="1" customWidth="1"/>
    <col min="11266" max="11266" width="32.88671875" style="66" customWidth="1"/>
    <col min="11267" max="11268" width="6" style="66" bestFit="1" customWidth="1"/>
    <col min="11269" max="11269" width="1.109375" style="66" customWidth="1"/>
    <col min="11270" max="11270" width="5.5546875" style="66" customWidth="1"/>
    <col min="11271" max="11271" width="1.109375" style="66" customWidth="1"/>
    <col min="11272" max="11272" width="14.5546875" style="66" customWidth="1"/>
    <col min="11273" max="11273" width="56" style="66" customWidth="1"/>
    <col min="11274" max="11520" width="8.88671875" style="66"/>
    <col min="11521" max="11521" width="3.77734375" style="66" bestFit="1" customWidth="1"/>
    <col min="11522" max="11522" width="32.88671875" style="66" customWidth="1"/>
    <col min="11523" max="11524" width="6" style="66" bestFit="1" customWidth="1"/>
    <col min="11525" max="11525" width="1.109375" style="66" customWidth="1"/>
    <col min="11526" max="11526" width="5.5546875" style="66" customWidth="1"/>
    <col min="11527" max="11527" width="1.109375" style="66" customWidth="1"/>
    <col min="11528" max="11528" width="14.5546875" style="66" customWidth="1"/>
    <col min="11529" max="11529" width="56" style="66" customWidth="1"/>
    <col min="11530" max="11776" width="8.88671875" style="66"/>
    <col min="11777" max="11777" width="3.77734375" style="66" bestFit="1" customWidth="1"/>
    <col min="11778" max="11778" width="32.88671875" style="66" customWidth="1"/>
    <col min="11779" max="11780" width="6" style="66" bestFit="1" customWidth="1"/>
    <col min="11781" max="11781" width="1.109375" style="66" customWidth="1"/>
    <col min="11782" max="11782" width="5.5546875" style="66" customWidth="1"/>
    <col min="11783" max="11783" width="1.109375" style="66" customWidth="1"/>
    <col min="11784" max="11784" width="14.5546875" style="66" customWidth="1"/>
    <col min="11785" max="11785" width="56" style="66" customWidth="1"/>
    <col min="11786" max="12032" width="8.88671875" style="66"/>
    <col min="12033" max="12033" width="3.77734375" style="66" bestFit="1" customWidth="1"/>
    <col min="12034" max="12034" width="32.88671875" style="66" customWidth="1"/>
    <col min="12035" max="12036" width="6" style="66" bestFit="1" customWidth="1"/>
    <col min="12037" max="12037" width="1.109375" style="66" customWidth="1"/>
    <col min="12038" max="12038" width="5.5546875" style="66" customWidth="1"/>
    <col min="12039" max="12039" width="1.109375" style="66" customWidth="1"/>
    <col min="12040" max="12040" width="14.5546875" style="66" customWidth="1"/>
    <col min="12041" max="12041" width="56" style="66" customWidth="1"/>
    <col min="12042" max="12288" width="8.88671875" style="66"/>
    <col min="12289" max="12289" width="3.77734375" style="66" bestFit="1" customWidth="1"/>
    <col min="12290" max="12290" width="32.88671875" style="66" customWidth="1"/>
    <col min="12291" max="12292" width="6" style="66" bestFit="1" customWidth="1"/>
    <col min="12293" max="12293" width="1.109375" style="66" customWidth="1"/>
    <col min="12294" max="12294" width="5.5546875" style="66" customWidth="1"/>
    <col min="12295" max="12295" width="1.109375" style="66" customWidth="1"/>
    <col min="12296" max="12296" width="14.5546875" style="66" customWidth="1"/>
    <col min="12297" max="12297" width="56" style="66" customWidth="1"/>
    <col min="12298" max="12544" width="8.88671875" style="66"/>
    <col min="12545" max="12545" width="3.77734375" style="66" bestFit="1" customWidth="1"/>
    <col min="12546" max="12546" width="32.88671875" style="66" customWidth="1"/>
    <col min="12547" max="12548" width="6" style="66" bestFit="1" customWidth="1"/>
    <col min="12549" max="12549" width="1.109375" style="66" customWidth="1"/>
    <col min="12550" max="12550" width="5.5546875" style="66" customWidth="1"/>
    <col min="12551" max="12551" width="1.109375" style="66" customWidth="1"/>
    <col min="12552" max="12552" width="14.5546875" style="66" customWidth="1"/>
    <col min="12553" max="12553" width="56" style="66" customWidth="1"/>
    <col min="12554" max="12800" width="8.88671875" style="66"/>
    <col min="12801" max="12801" width="3.77734375" style="66" bestFit="1" customWidth="1"/>
    <col min="12802" max="12802" width="32.88671875" style="66" customWidth="1"/>
    <col min="12803" max="12804" width="6" style="66" bestFit="1" customWidth="1"/>
    <col min="12805" max="12805" width="1.109375" style="66" customWidth="1"/>
    <col min="12806" max="12806" width="5.5546875" style="66" customWidth="1"/>
    <col min="12807" max="12807" width="1.109375" style="66" customWidth="1"/>
    <col min="12808" max="12808" width="14.5546875" style="66" customWidth="1"/>
    <col min="12809" max="12809" width="56" style="66" customWidth="1"/>
    <col min="12810" max="13056" width="8.88671875" style="66"/>
    <col min="13057" max="13057" width="3.77734375" style="66" bestFit="1" customWidth="1"/>
    <col min="13058" max="13058" width="32.88671875" style="66" customWidth="1"/>
    <col min="13059" max="13060" width="6" style="66" bestFit="1" customWidth="1"/>
    <col min="13061" max="13061" width="1.109375" style="66" customWidth="1"/>
    <col min="13062" max="13062" width="5.5546875" style="66" customWidth="1"/>
    <col min="13063" max="13063" width="1.109375" style="66" customWidth="1"/>
    <col min="13064" max="13064" width="14.5546875" style="66" customWidth="1"/>
    <col min="13065" max="13065" width="56" style="66" customWidth="1"/>
    <col min="13066" max="13312" width="8.88671875" style="66"/>
    <col min="13313" max="13313" width="3.77734375" style="66" bestFit="1" customWidth="1"/>
    <col min="13314" max="13314" width="32.88671875" style="66" customWidth="1"/>
    <col min="13315" max="13316" width="6" style="66" bestFit="1" customWidth="1"/>
    <col min="13317" max="13317" width="1.109375" style="66" customWidth="1"/>
    <col min="13318" max="13318" width="5.5546875" style="66" customWidth="1"/>
    <col min="13319" max="13319" width="1.109375" style="66" customWidth="1"/>
    <col min="13320" max="13320" width="14.5546875" style="66" customWidth="1"/>
    <col min="13321" max="13321" width="56" style="66" customWidth="1"/>
    <col min="13322" max="13568" width="8.88671875" style="66"/>
    <col min="13569" max="13569" width="3.77734375" style="66" bestFit="1" customWidth="1"/>
    <col min="13570" max="13570" width="32.88671875" style="66" customWidth="1"/>
    <col min="13571" max="13572" width="6" style="66" bestFit="1" customWidth="1"/>
    <col min="13573" max="13573" width="1.109375" style="66" customWidth="1"/>
    <col min="13574" max="13574" width="5.5546875" style="66" customWidth="1"/>
    <col min="13575" max="13575" width="1.109375" style="66" customWidth="1"/>
    <col min="13576" max="13576" width="14.5546875" style="66" customWidth="1"/>
    <col min="13577" max="13577" width="56" style="66" customWidth="1"/>
    <col min="13578" max="13824" width="8.88671875" style="66"/>
    <col min="13825" max="13825" width="3.77734375" style="66" bestFit="1" customWidth="1"/>
    <col min="13826" max="13826" width="32.88671875" style="66" customWidth="1"/>
    <col min="13827" max="13828" width="6" style="66" bestFit="1" customWidth="1"/>
    <col min="13829" max="13829" width="1.109375" style="66" customWidth="1"/>
    <col min="13830" max="13830" width="5.5546875" style="66" customWidth="1"/>
    <col min="13831" max="13831" width="1.109375" style="66" customWidth="1"/>
    <col min="13832" max="13832" width="14.5546875" style="66" customWidth="1"/>
    <col min="13833" max="13833" width="56" style="66" customWidth="1"/>
    <col min="13834" max="14080" width="8.88671875" style="66"/>
    <col min="14081" max="14081" width="3.77734375" style="66" bestFit="1" customWidth="1"/>
    <col min="14082" max="14082" width="32.88671875" style="66" customWidth="1"/>
    <col min="14083" max="14084" width="6" style="66" bestFit="1" customWidth="1"/>
    <col min="14085" max="14085" width="1.109375" style="66" customWidth="1"/>
    <col min="14086" max="14086" width="5.5546875" style="66" customWidth="1"/>
    <col min="14087" max="14087" width="1.109375" style="66" customWidth="1"/>
    <col min="14088" max="14088" width="14.5546875" style="66" customWidth="1"/>
    <col min="14089" max="14089" width="56" style="66" customWidth="1"/>
    <col min="14090" max="14336" width="8.88671875" style="66"/>
    <col min="14337" max="14337" width="3.77734375" style="66" bestFit="1" customWidth="1"/>
    <col min="14338" max="14338" width="32.88671875" style="66" customWidth="1"/>
    <col min="14339" max="14340" width="6" style="66" bestFit="1" customWidth="1"/>
    <col min="14341" max="14341" width="1.109375" style="66" customWidth="1"/>
    <col min="14342" max="14342" width="5.5546875" style="66" customWidth="1"/>
    <col min="14343" max="14343" width="1.109375" style="66" customWidth="1"/>
    <col min="14344" max="14344" width="14.5546875" style="66" customWidth="1"/>
    <col min="14345" max="14345" width="56" style="66" customWidth="1"/>
    <col min="14346" max="14592" width="8.88671875" style="66"/>
    <col min="14593" max="14593" width="3.77734375" style="66" bestFit="1" customWidth="1"/>
    <col min="14594" max="14594" width="32.88671875" style="66" customWidth="1"/>
    <col min="14595" max="14596" width="6" style="66" bestFit="1" customWidth="1"/>
    <col min="14597" max="14597" width="1.109375" style="66" customWidth="1"/>
    <col min="14598" max="14598" width="5.5546875" style="66" customWidth="1"/>
    <col min="14599" max="14599" width="1.109375" style="66" customWidth="1"/>
    <col min="14600" max="14600" width="14.5546875" style="66" customWidth="1"/>
    <col min="14601" max="14601" width="56" style="66" customWidth="1"/>
    <col min="14602" max="14848" width="8.88671875" style="66"/>
    <col min="14849" max="14849" width="3.77734375" style="66" bestFit="1" customWidth="1"/>
    <col min="14850" max="14850" width="32.88671875" style="66" customWidth="1"/>
    <col min="14851" max="14852" width="6" style="66" bestFit="1" customWidth="1"/>
    <col min="14853" max="14853" width="1.109375" style="66" customWidth="1"/>
    <col min="14854" max="14854" width="5.5546875" style="66" customWidth="1"/>
    <col min="14855" max="14855" width="1.109375" style="66" customWidth="1"/>
    <col min="14856" max="14856" width="14.5546875" style="66" customWidth="1"/>
    <col min="14857" max="14857" width="56" style="66" customWidth="1"/>
    <col min="14858" max="15104" width="8.88671875" style="66"/>
    <col min="15105" max="15105" width="3.77734375" style="66" bestFit="1" customWidth="1"/>
    <col min="15106" max="15106" width="32.88671875" style="66" customWidth="1"/>
    <col min="15107" max="15108" width="6" style="66" bestFit="1" customWidth="1"/>
    <col min="15109" max="15109" width="1.109375" style="66" customWidth="1"/>
    <col min="15110" max="15110" width="5.5546875" style="66" customWidth="1"/>
    <col min="15111" max="15111" width="1.109375" style="66" customWidth="1"/>
    <col min="15112" max="15112" width="14.5546875" style="66" customWidth="1"/>
    <col min="15113" max="15113" width="56" style="66" customWidth="1"/>
    <col min="15114" max="15360" width="8.88671875" style="66"/>
    <col min="15361" max="15361" width="3.77734375" style="66" bestFit="1" customWidth="1"/>
    <col min="15362" max="15362" width="32.88671875" style="66" customWidth="1"/>
    <col min="15363" max="15364" width="6" style="66" bestFit="1" customWidth="1"/>
    <col min="15365" max="15365" width="1.109375" style="66" customWidth="1"/>
    <col min="15366" max="15366" width="5.5546875" style="66" customWidth="1"/>
    <col min="15367" max="15367" width="1.109375" style="66" customWidth="1"/>
    <col min="15368" max="15368" width="14.5546875" style="66" customWidth="1"/>
    <col min="15369" max="15369" width="56" style="66" customWidth="1"/>
    <col min="15370" max="15616" width="8.88671875" style="66"/>
    <col min="15617" max="15617" width="3.77734375" style="66" bestFit="1" customWidth="1"/>
    <col min="15618" max="15618" width="32.88671875" style="66" customWidth="1"/>
    <col min="15619" max="15620" width="6" style="66" bestFit="1" customWidth="1"/>
    <col min="15621" max="15621" width="1.109375" style="66" customWidth="1"/>
    <col min="15622" max="15622" width="5.5546875" style="66" customWidth="1"/>
    <col min="15623" max="15623" width="1.109375" style="66" customWidth="1"/>
    <col min="15624" max="15624" width="14.5546875" style="66" customWidth="1"/>
    <col min="15625" max="15625" width="56" style="66" customWidth="1"/>
    <col min="15626" max="15872" width="8.88671875" style="66"/>
    <col min="15873" max="15873" width="3.77734375" style="66" bestFit="1" customWidth="1"/>
    <col min="15874" max="15874" width="32.88671875" style="66" customWidth="1"/>
    <col min="15875" max="15876" width="6" style="66" bestFit="1" customWidth="1"/>
    <col min="15877" max="15877" width="1.109375" style="66" customWidth="1"/>
    <col min="15878" max="15878" width="5.5546875" style="66" customWidth="1"/>
    <col min="15879" max="15879" width="1.109375" style="66" customWidth="1"/>
    <col min="15880" max="15880" width="14.5546875" style="66" customWidth="1"/>
    <col min="15881" max="15881" width="56" style="66" customWidth="1"/>
    <col min="15882" max="16128" width="8.88671875" style="66"/>
    <col min="16129" max="16129" width="3.77734375" style="66" bestFit="1" customWidth="1"/>
    <col min="16130" max="16130" width="32.88671875" style="66" customWidth="1"/>
    <col min="16131" max="16132" width="6" style="66" bestFit="1" customWidth="1"/>
    <col min="16133" max="16133" width="1.109375" style="66" customWidth="1"/>
    <col min="16134" max="16134" width="5.5546875" style="66" customWidth="1"/>
    <col min="16135" max="16135" width="1.109375" style="66" customWidth="1"/>
    <col min="16136" max="16136" width="14.5546875" style="66" customWidth="1"/>
    <col min="16137" max="16137" width="56" style="66" customWidth="1"/>
    <col min="16138" max="16384" width="8.88671875" style="66"/>
  </cols>
  <sheetData>
    <row r="1" spans="1:13" ht="26.25" customHeight="1" x14ac:dyDescent="0.25">
      <c r="A1" s="689" t="s">
        <v>241</v>
      </c>
      <c r="B1" s="689"/>
      <c r="C1" s="689"/>
      <c r="D1" s="689"/>
      <c r="E1" s="689"/>
      <c r="F1" s="689"/>
      <c r="G1" s="689"/>
      <c r="H1" s="689"/>
      <c r="I1" s="689"/>
    </row>
    <row r="2" spans="1:13" ht="11.25" customHeight="1" x14ac:dyDescent="0.25">
      <c r="A2" s="67"/>
      <c r="B2" s="67"/>
      <c r="C2" s="67"/>
      <c r="D2" s="67"/>
      <c r="E2" s="67"/>
      <c r="F2" s="67"/>
      <c r="G2" s="67"/>
      <c r="H2" s="67"/>
      <c r="I2" s="67"/>
    </row>
    <row r="3" spans="1:13" ht="26.25" customHeight="1" x14ac:dyDescent="0.25">
      <c r="A3" s="68"/>
      <c r="B3" s="69"/>
      <c r="C3" s="68"/>
      <c r="D3" s="68"/>
      <c r="E3" s="682" t="s">
        <v>242</v>
      </c>
      <c r="F3" s="682"/>
      <c r="G3" s="682"/>
      <c r="H3" s="682"/>
      <c r="I3" s="176" t="str">
        <f>IF(①実績報告!L9="", "", ①実績報告!L9)</f>
        <v/>
      </c>
    </row>
    <row r="4" spans="1:13" ht="26.25" customHeight="1" x14ac:dyDescent="0.25">
      <c r="A4" s="68"/>
      <c r="B4" s="69"/>
      <c r="C4" s="68"/>
      <c r="D4" s="68"/>
      <c r="E4" s="682" t="s">
        <v>243</v>
      </c>
      <c r="F4" s="682"/>
      <c r="G4" s="682"/>
      <c r="H4" s="682"/>
      <c r="I4" s="176" t="str">
        <f>IF(①実績報告!M10="", "", ①実績報告!M10)</f>
        <v/>
      </c>
    </row>
    <row r="5" spans="1:13" ht="26.25" customHeight="1" x14ac:dyDescent="0.25">
      <c r="A5" s="68"/>
      <c r="B5" s="69"/>
      <c r="C5" s="68"/>
      <c r="D5" s="68"/>
      <c r="E5" s="682" t="s">
        <v>244</v>
      </c>
      <c r="F5" s="682"/>
      <c r="G5" s="682"/>
      <c r="H5" s="682"/>
      <c r="I5" s="176" t="str">
        <f>IF(①実績報告!N11="", "", ①実績報告!N11)</f>
        <v/>
      </c>
    </row>
    <row r="6" spans="1:13" ht="26.25" customHeight="1" x14ac:dyDescent="0.25">
      <c r="A6" s="68"/>
      <c r="B6" s="69"/>
      <c r="C6" s="68"/>
      <c r="D6" s="68"/>
      <c r="E6" s="68"/>
      <c r="F6" s="70"/>
      <c r="G6" s="70"/>
      <c r="H6" s="70"/>
      <c r="I6" s="68"/>
    </row>
    <row r="7" spans="1:13" ht="26.25" customHeight="1" x14ac:dyDescent="0.25">
      <c r="A7" s="68" t="s">
        <v>245</v>
      </c>
      <c r="B7" s="69"/>
      <c r="C7" s="68"/>
      <c r="D7" s="68"/>
      <c r="E7" s="68"/>
      <c r="F7" s="68"/>
      <c r="G7" s="68"/>
      <c r="H7" s="68"/>
      <c r="I7" s="68"/>
    </row>
    <row r="8" spans="1:13" ht="30.75" customHeight="1" x14ac:dyDescent="0.25">
      <c r="A8" s="690" t="s">
        <v>246</v>
      </c>
      <c r="B8" s="692" t="s">
        <v>247</v>
      </c>
      <c r="C8" s="690" t="s">
        <v>248</v>
      </c>
      <c r="D8" s="692" t="s">
        <v>249</v>
      </c>
      <c r="E8" s="694" t="s">
        <v>250</v>
      </c>
      <c r="F8" s="695"/>
      <c r="G8" s="695"/>
      <c r="H8" s="695"/>
      <c r="I8" s="696"/>
    </row>
    <row r="9" spans="1:13" ht="33" customHeight="1" x14ac:dyDescent="0.25">
      <c r="A9" s="691"/>
      <c r="B9" s="693"/>
      <c r="C9" s="691"/>
      <c r="D9" s="691"/>
      <c r="E9" s="697" t="s">
        <v>251</v>
      </c>
      <c r="F9" s="698"/>
      <c r="G9" s="699"/>
      <c r="H9" s="684" t="s">
        <v>252</v>
      </c>
      <c r="I9" s="680"/>
    </row>
    <row r="10" spans="1:13" ht="89.25" customHeight="1" x14ac:dyDescent="0.25">
      <c r="A10" s="71">
        <v>1</v>
      </c>
      <c r="B10" s="72" t="s">
        <v>253</v>
      </c>
      <c r="C10" s="126"/>
      <c r="D10" s="71" t="s">
        <v>254</v>
      </c>
      <c r="E10" s="73"/>
      <c r="F10" s="685" t="s">
        <v>255</v>
      </c>
      <c r="G10" s="685"/>
      <c r="H10" s="685"/>
      <c r="I10" s="686"/>
    </row>
    <row r="11" spans="1:13" ht="89.25" customHeight="1" x14ac:dyDescent="0.25">
      <c r="A11" s="71">
        <v>2</v>
      </c>
      <c r="B11" s="72" t="s">
        <v>256</v>
      </c>
      <c r="C11" s="127"/>
      <c r="D11" s="71" t="s">
        <v>254</v>
      </c>
      <c r="E11" s="73"/>
      <c r="F11" s="679" t="s">
        <v>257</v>
      </c>
      <c r="G11" s="687"/>
      <c r="H11" s="687"/>
      <c r="I11" s="688"/>
    </row>
    <row r="12" spans="1:13" ht="89.25" customHeight="1" x14ac:dyDescent="0.25">
      <c r="A12" s="71">
        <v>3</v>
      </c>
      <c r="B12" s="72" t="s">
        <v>258</v>
      </c>
      <c r="C12" s="127"/>
      <c r="D12" s="71" t="s">
        <v>254</v>
      </c>
      <c r="E12" s="73"/>
      <c r="F12" s="679" t="s">
        <v>259</v>
      </c>
      <c r="G12" s="679"/>
      <c r="H12" s="679"/>
      <c r="I12" s="680"/>
    </row>
    <row r="13" spans="1:13" ht="89.25" customHeight="1" x14ac:dyDescent="0.25">
      <c r="A13" s="71">
        <v>4</v>
      </c>
      <c r="B13" s="72" t="s">
        <v>260</v>
      </c>
      <c r="C13" s="127"/>
      <c r="D13" s="71" t="s">
        <v>254</v>
      </c>
      <c r="E13" s="73"/>
      <c r="F13" s="679" t="s">
        <v>261</v>
      </c>
      <c r="G13" s="679"/>
      <c r="H13" s="679"/>
      <c r="I13" s="680"/>
    </row>
    <row r="14" spans="1:13" ht="89.25" customHeight="1" x14ac:dyDescent="0.25">
      <c r="A14" s="71">
        <v>5</v>
      </c>
      <c r="B14" s="72" t="s">
        <v>262</v>
      </c>
      <c r="C14" s="127"/>
      <c r="D14" s="71" t="s">
        <v>254</v>
      </c>
      <c r="E14" s="73"/>
      <c r="F14" s="679" t="s">
        <v>263</v>
      </c>
      <c r="G14" s="679"/>
      <c r="H14" s="679"/>
      <c r="I14" s="680"/>
      <c r="M14" s="74"/>
    </row>
    <row r="15" spans="1:13" ht="89.25" customHeight="1" x14ac:dyDescent="0.25">
      <c r="A15" s="71">
        <v>6</v>
      </c>
      <c r="B15" s="72" t="s">
        <v>264</v>
      </c>
      <c r="C15" s="127"/>
      <c r="D15" s="71" t="s">
        <v>265</v>
      </c>
      <c r="E15" s="73"/>
      <c r="F15" s="679" t="s">
        <v>266</v>
      </c>
      <c r="G15" s="679"/>
      <c r="H15" s="679"/>
      <c r="I15" s="680"/>
    </row>
    <row r="16" spans="1:13" ht="3.95" customHeight="1" x14ac:dyDescent="0.25">
      <c r="A16" s="75"/>
      <c r="B16" s="69"/>
      <c r="C16" s="75"/>
      <c r="D16" s="75"/>
      <c r="E16" s="75"/>
      <c r="F16" s="69"/>
      <c r="G16" s="69"/>
      <c r="H16" s="69"/>
      <c r="I16" s="69"/>
    </row>
    <row r="17" spans="1:9" ht="22.5" customHeight="1" x14ac:dyDescent="0.25">
      <c r="A17" s="68" t="s">
        <v>267</v>
      </c>
      <c r="B17" s="69"/>
      <c r="C17" s="68"/>
      <c r="D17" s="68"/>
      <c r="E17" s="68"/>
      <c r="F17" s="68"/>
      <c r="G17" s="68"/>
      <c r="H17" s="68"/>
      <c r="I17" s="68"/>
    </row>
    <row r="18" spans="1:9" ht="22.5" customHeight="1" x14ac:dyDescent="0.25">
      <c r="A18" s="68"/>
      <c r="B18" s="69"/>
      <c r="C18" s="68"/>
      <c r="D18" s="68"/>
      <c r="E18" s="68"/>
      <c r="F18" s="68"/>
      <c r="G18" s="68"/>
      <c r="H18" s="68"/>
      <c r="I18" s="68"/>
    </row>
    <row r="19" spans="1:9" ht="22.5" customHeight="1" x14ac:dyDescent="0.25">
      <c r="A19" s="68" t="s">
        <v>268</v>
      </c>
      <c r="B19" s="69"/>
      <c r="C19" s="68"/>
      <c r="D19" s="68"/>
      <c r="E19" s="68"/>
      <c r="F19" s="68"/>
      <c r="G19" s="68"/>
      <c r="H19" s="68"/>
      <c r="I19" s="68"/>
    </row>
    <row r="20" spans="1:9" ht="22.5" customHeight="1" x14ac:dyDescent="0.25">
      <c r="A20" s="68" t="s">
        <v>269</v>
      </c>
      <c r="B20" s="69"/>
      <c r="C20" s="68"/>
      <c r="D20" s="68"/>
      <c r="E20" s="68"/>
      <c r="F20" s="68"/>
      <c r="G20" s="68"/>
      <c r="H20" s="68"/>
      <c r="I20" s="68"/>
    </row>
    <row r="21" spans="1:9" ht="22.5" customHeight="1" x14ac:dyDescent="0.25">
      <c r="A21" s="68" t="s">
        <v>270</v>
      </c>
      <c r="B21" s="69"/>
      <c r="C21" s="68"/>
      <c r="D21" s="68"/>
      <c r="E21" s="68"/>
      <c r="F21" s="68"/>
      <c r="G21" s="68"/>
      <c r="H21" s="68"/>
      <c r="I21" s="68"/>
    </row>
    <row r="22" spans="1:9" ht="22.5" customHeight="1" x14ac:dyDescent="0.25">
      <c r="A22" s="68" t="s">
        <v>271</v>
      </c>
      <c r="B22" s="69"/>
      <c r="C22" s="68"/>
      <c r="D22" s="68"/>
      <c r="E22" s="68"/>
      <c r="F22" s="68"/>
      <c r="G22" s="68"/>
      <c r="H22" s="68"/>
      <c r="I22" s="68"/>
    </row>
    <row r="23" spans="1:9" ht="22.5" customHeight="1" x14ac:dyDescent="0.25">
      <c r="A23" s="68" t="s">
        <v>272</v>
      </c>
      <c r="B23" s="69"/>
      <c r="C23" s="68"/>
      <c r="D23" s="68"/>
      <c r="E23" s="68"/>
      <c r="F23" s="68"/>
      <c r="G23" s="68"/>
      <c r="H23" s="68"/>
      <c r="I23" s="68"/>
    </row>
    <row r="24" spans="1:9" ht="22.5" customHeight="1" x14ac:dyDescent="0.25">
      <c r="A24" s="68" t="s">
        <v>273</v>
      </c>
      <c r="B24" s="69"/>
      <c r="C24" s="68"/>
      <c r="D24" s="68"/>
      <c r="E24" s="68"/>
      <c r="F24" s="68"/>
      <c r="G24" s="68"/>
      <c r="H24" s="68"/>
      <c r="I24" s="68"/>
    </row>
    <row r="25" spans="1:9" ht="22.5" customHeight="1" x14ac:dyDescent="0.25">
      <c r="A25" s="68"/>
      <c r="B25" s="69"/>
      <c r="C25" s="68"/>
      <c r="D25" s="68"/>
      <c r="E25" s="68"/>
      <c r="F25" s="68"/>
      <c r="G25" s="68"/>
      <c r="H25" s="68"/>
      <c r="I25" s="68"/>
    </row>
    <row r="26" spans="1:9" ht="22.5" customHeight="1" x14ac:dyDescent="0.25">
      <c r="A26" s="68" t="s">
        <v>274</v>
      </c>
      <c r="B26" s="69"/>
      <c r="C26" s="68"/>
      <c r="D26" s="68"/>
      <c r="E26" s="68"/>
      <c r="F26" s="68"/>
      <c r="G26" s="68"/>
      <c r="H26" s="68"/>
      <c r="I26" s="68"/>
    </row>
    <row r="27" spans="1:9" ht="22.5" customHeight="1" x14ac:dyDescent="0.25">
      <c r="A27" s="68" t="s">
        <v>275</v>
      </c>
      <c r="B27" s="69"/>
      <c r="C27" s="68"/>
      <c r="D27" s="68"/>
      <c r="E27" s="68"/>
      <c r="F27" s="68"/>
      <c r="G27" s="68"/>
      <c r="H27" s="68"/>
      <c r="I27" s="68"/>
    </row>
    <row r="28" spans="1:9" ht="22.5" customHeight="1" x14ac:dyDescent="0.25">
      <c r="A28" s="68" t="s">
        <v>276</v>
      </c>
      <c r="B28" s="69"/>
      <c r="C28" s="68"/>
      <c r="D28" s="68"/>
      <c r="E28" s="68"/>
      <c r="F28" s="68"/>
      <c r="G28" s="68"/>
      <c r="H28" s="68"/>
      <c r="I28" s="68"/>
    </row>
    <row r="29" spans="1:9" ht="22.5" customHeight="1" x14ac:dyDescent="0.25">
      <c r="A29" s="68"/>
      <c r="B29" s="69"/>
      <c r="C29" s="68"/>
      <c r="D29" s="68"/>
      <c r="E29" s="68"/>
      <c r="F29" s="68"/>
      <c r="G29" s="68"/>
      <c r="H29" s="68"/>
      <c r="I29" s="68"/>
    </row>
    <row r="30" spans="1:9" ht="22.5" customHeight="1" x14ac:dyDescent="0.25">
      <c r="A30" s="68" t="s">
        <v>277</v>
      </c>
      <c r="B30" s="69"/>
      <c r="C30" s="68"/>
      <c r="D30" s="68"/>
      <c r="E30" s="68"/>
      <c r="F30" s="68"/>
      <c r="G30" s="68"/>
      <c r="H30" s="68"/>
      <c r="I30" s="68"/>
    </row>
    <row r="31" spans="1:9" ht="22.5" customHeight="1" x14ac:dyDescent="0.25">
      <c r="A31" s="68" t="s">
        <v>278</v>
      </c>
      <c r="B31" s="69"/>
      <c r="C31" s="68"/>
      <c r="D31" s="68"/>
      <c r="E31" s="68"/>
      <c r="F31" s="68"/>
      <c r="G31" s="68"/>
      <c r="H31" s="68"/>
      <c r="I31" s="68"/>
    </row>
    <row r="32" spans="1:9" ht="22.5" customHeight="1" x14ac:dyDescent="0.25">
      <c r="A32" s="68"/>
      <c r="B32" s="69"/>
      <c r="C32" s="68"/>
      <c r="D32" s="68"/>
      <c r="E32" s="68"/>
      <c r="F32" s="68"/>
      <c r="G32" s="68"/>
      <c r="H32" s="68"/>
      <c r="I32" s="68"/>
    </row>
    <row r="33" spans="1:9" ht="22.5" customHeight="1" x14ac:dyDescent="0.25">
      <c r="A33" s="68" t="s">
        <v>279</v>
      </c>
      <c r="B33" s="69"/>
      <c r="C33" s="68"/>
      <c r="D33" s="68"/>
      <c r="E33" s="68"/>
      <c r="F33" s="68"/>
      <c r="G33" s="68"/>
      <c r="H33" s="68"/>
      <c r="I33" s="68"/>
    </row>
    <row r="34" spans="1:9" ht="22.5" customHeight="1" x14ac:dyDescent="0.25">
      <c r="A34" s="68"/>
      <c r="B34" s="681" t="s">
        <v>280</v>
      </c>
      <c r="C34" s="681"/>
      <c r="D34" s="681"/>
      <c r="E34" s="681"/>
      <c r="F34" s="681"/>
      <c r="G34" s="681"/>
      <c r="H34" s="681"/>
      <c r="I34" s="682" t="s">
        <v>281</v>
      </c>
    </row>
    <row r="35" spans="1:9" ht="22.5" customHeight="1" x14ac:dyDescent="0.25">
      <c r="A35" s="68"/>
      <c r="B35" s="683" t="s">
        <v>282</v>
      </c>
      <c r="C35" s="683"/>
      <c r="D35" s="683"/>
      <c r="E35" s="683"/>
      <c r="F35" s="683"/>
      <c r="G35" s="683"/>
      <c r="H35" s="683"/>
      <c r="I35" s="682"/>
    </row>
    <row r="36" spans="1:9" ht="22.5" customHeight="1" x14ac:dyDescent="0.25"/>
    <row r="37" spans="1:9" ht="22.5" customHeight="1" x14ac:dyDescent="0.25"/>
    <row r="38" spans="1:9" ht="22.5" customHeight="1" x14ac:dyDescent="0.25"/>
    <row r="39" spans="1:9" ht="22.5" customHeight="1" x14ac:dyDescent="0.25"/>
    <row r="40" spans="1:9" ht="22.5" customHeight="1" x14ac:dyDescent="0.25"/>
    <row r="41" spans="1:9" ht="22.5" customHeight="1" x14ac:dyDescent="0.25"/>
    <row r="42" spans="1:9" ht="22.5" customHeight="1" x14ac:dyDescent="0.25"/>
    <row r="43" spans="1:9" ht="22.5" customHeight="1" x14ac:dyDescent="0.25"/>
    <row r="44" spans="1:9" ht="22.5" customHeight="1" x14ac:dyDescent="0.25"/>
    <row r="45" spans="1:9" ht="22.5" customHeight="1" x14ac:dyDescent="0.25"/>
    <row r="46" spans="1:9" ht="22.5" customHeight="1" x14ac:dyDescent="0.25"/>
  </sheetData>
  <mergeCells count="20">
    <mergeCell ref="A1:I1"/>
    <mergeCell ref="E3:H3"/>
    <mergeCell ref="E4:H4"/>
    <mergeCell ref="E5:H5"/>
    <mergeCell ref="A8:A9"/>
    <mergeCell ref="B8:B9"/>
    <mergeCell ref="C8:C9"/>
    <mergeCell ref="D8:D9"/>
    <mergeCell ref="E8:I8"/>
    <mergeCell ref="E9:G9"/>
    <mergeCell ref="F15:I15"/>
    <mergeCell ref="B34:H34"/>
    <mergeCell ref="I34:I35"/>
    <mergeCell ref="B35:H35"/>
    <mergeCell ref="H9:I9"/>
    <mergeCell ref="F10:I10"/>
    <mergeCell ref="F11:I11"/>
    <mergeCell ref="F12:I12"/>
    <mergeCell ref="F13:I13"/>
    <mergeCell ref="F14:I14"/>
  </mergeCells>
  <phoneticPr fontId="1"/>
  <printOptions horizontalCentered="1"/>
  <pageMargins left="0.59055118110236227" right="0.59055118110236227" top="0.59055118110236227" bottom="0.59055118110236227"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123825</xdr:colOff>
                    <xdr:row>9</xdr:row>
                    <xdr:rowOff>247650</xdr:rowOff>
                  </from>
                  <to>
                    <xdr:col>2</xdr:col>
                    <xdr:colOff>371475</xdr:colOff>
                    <xdr:row>9</xdr:row>
                    <xdr:rowOff>771525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123825</xdr:colOff>
                    <xdr:row>10</xdr:row>
                    <xdr:rowOff>247650</xdr:rowOff>
                  </from>
                  <to>
                    <xdr:col>2</xdr:col>
                    <xdr:colOff>371475</xdr:colOff>
                    <xdr:row>10</xdr:row>
                    <xdr:rowOff>771525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123825</xdr:colOff>
                    <xdr:row>11</xdr:row>
                    <xdr:rowOff>247650</xdr:rowOff>
                  </from>
                  <to>
                    <xdr:col>2</xdr:col>
                    <xdr:colOff>371475</xdr:colOff>
                    <xdr:row>11</xdr:row>
                    <xdr:rowOff>771525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123825</xdr:colOff>
                    <xdr:row>12</xdr:row>
                    <xdr:rowOff>247650</xdr:rowOff>
                  </from>
                  <to>
                    <xdr:col>2</xdr:col>
                    <xdr:colOff>371475</xdr:colOff>
                    <xdr:row>12</xdr:row>
                    <xdr:rowOff>771525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xdr:col>
                    <xdr:colOff>123825</xdr:colOff>
                    <xdr:row>13</xdr:row>
                    <xdr:rowOff>247650</xdr:rowOff>
                  </from>
                  <to>
                    <xdr:col>2</xdr:col>
                    <xdr:colOff>371475</xdr:colOff>
                    <xdr:row>13</xdr:row>
                    <xdr:rowOff>771525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xdr:col>
                    <xdr:colOff>123825</xdr:colOff>
                    <xdr:row>14</xdr:row>
                    <xdr:rowOff>247650</xdr:rowOff>
                  </from>
                  <to>
                    <xdr:col>2</xdr:col>
                    <xdr:colOff>371475</xdr:colOff>
                    <xdr:row>14</xdr:row>
                    <xdr:rowOff>771525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xdr:col>
                    <xdr:colOff>123825</xdr:colOff>
                    <xdr:row>13</xdr:row>
                    <xdr:rowOff>247650</xdr:rowOff>
                  </from>
                  <to>
                    <xdr:col>2</xdr:col>
                    <xdr:colOff>371475</xdr:colOff>
                    <xdr:row>13</xdr:row>
                    <xdr:rowOff>771525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C7C5-0F94-4EF1-877D-7DB56E61CDBA}">
  <sheetPr>
    <tabColor theme="0"/>
  </sheetPr>
  <dimension ref="A1:BH31"/>
  <sheetViews>
    <sheetView view="pageBreakPreview" zoomScaleNormal="85" zoomScaleSheetLayoutView="100" workbookViewId="0">
      <selection activeCell="AP19" sqref="AP19"/>
    </sheetView>
  </sheetViews>
  <sheetFormatPr defaultRowHeight="15.75" x14ac:dyDescent="0.25"/>
  <cols>
    <col min="1" max="25" width="2.77734375" style="435" customWidth="1"/>
    <col min="26" max="33" width="2.77734375" customWidth="1"/>
  </cols>
  <sheetData>
    <row r="1" spans="1:60" x14ac:dyDescent="0.25">
      <c r="A1" s="16" t="s">
        <v>298</v>
      </c>
      <c r="B1" s="436"/>
      <c r="C1" s="17"/>
      <c r="D1" s="17"/>
      <c r="E1" s="17"/>
      <c r="F1" s="437"/>
      <c r="G1" s="437"/>
      <c r="H1" s="437"/>
      <c r="I1" s="437"/>
      <c r="J1" s="437"/>
      <c r="K1" s="437"/>
      <c r="L1" s="437"/>
      <c r="M1" s="437"/>
      <c r="N1" s="437"/>
      <c r="O1" s="437"/>
      <c r="P1" s="437"/>
      <c r="Q1" s="437"/>
      <c r="R1" s="437"/>
      <c r="S1" s="437"/>
      <c r="T1" s="437"/>
      <c r="U1" s="437"/>
      <c r="V1" s="437"/>
      <c r="W1" s="437"/>
      <c r="X1" s="437"/>
      <c r="Y1" s="437"/>
    </row>
    <row r="2" spans="1:60" x14ac:dyDescent="0.25">
      <c r="A2" s="437"/>
      <c r="B2" s="437"/>
      <c r="C2" s="437"/>
      <c r="D2" s="437"/>
      <c r="E2" s="437"/>
      <c r="F2" s="437"/>
      <c r="G2" s="437"/>
      <c r="H2" s="437"/>
      <c r="I2" s="437"/>
      <c r="J2" s="437"/>
      <c r="K2" s="437"/>
      <c r="L2" s="437"/>
      <c r="M2" s="437"/>
      <c r="N2" s="437"/>
      <c r="O2" s="707" t="s">
        <v>97</v>
      </c>
      <c r="P2" s="707"/>
      <c r="Q2" s="708"/>
      <c r="R2" s="708"/>
      <c r="S2" s="128" t="s">
        <v>98</v>
      </c>
      <c r="T2" s="708"/>
      <c r="U2" s="708"/>
      <c r="V2" s="128" t="s">
        <v>50</v>
      </c>
      <c r="W2" s="708"/>
      <c r="X2" s="708"/>
      <c r="Y2" s="128" t="s">
        <v>99</v>
      </c>
    </row>
    <row r="3" spans="1:60" x14ac:dyDescent="0.25">
      <c r="A3" s="128" t="s">
        <v>100</v>
      </c>
      <c r="B3" s="128"/>
      <c r="C3" s="128"/>
      <c r="D3" s="128"/>
      <c r="E3" s="128"/>
      <c r="F3" s="128"/>
      <c r="G3" s="128"/>
      <c r="H3" s="128"/>
      <c r="I3" s="128"/>
      <c r="J3" s="128"/>
      <c r="K3" s="128"/>
      <c r="L3" s="128"/>
      <c r="M3" s="128"/>
      <c r="N3" s="128"/>
      <c r="O3" s="128"/>
      <c r="P3" s="128"/>
      <c r="Q3" s="128"/>
      <c r="R3" s="128"/>
      <c r="S3" s="128"/>
      <c r="T3" s="128"/>
      <c r="U3" s="128"/>
      <c r="V3" s="128"/>
      <c r="W3" s="128"/>
      <c r="X3" s="128"/>
      <c r="Y3" s="128"/>
    </row>
    <row r="4" spans="1:60" x14ac:dyDescent="0.25">
      <c r="A4" s="128"/>
      <c r="B4" s="128"/>
      <c r="C4" s="128"/>
      <c r="D4" s="128"/>
      <c r="E4" s="128"/>
      <c r="F4" s="128"/>
      <c r="G4" s="128"/>
      <c r="H4" s="128"/>
      <c r="I4" s="128"/>
      <c r="J4" s="128"/>
      <c r="K4" s="128"/>
      <c r="L4" s="128"/>
      <c r="M4" s="128"/>
      <c r="N4" s="128"/>
      <c r="O4" s="128"/>
      <c r="P4" s="128"/>
      <c r="Q4" s="128"/>
      <c r="R4" s="128"/>
      <c r="S4" s="128"/>
      <c r="T4" s="128"/>
      <c r="U4" s="128"/>
      <c r="V4" s="128"/>
      <c r="W4" s="128"/>
      <c r="X4" s="128"/>
      <c r="Y4" s="128"/>
    </row>
    <row r="5" spans="1:60" x14ac:dyDescent="0.25">
      <c r="A5" s="128"/>
      <c r="B5" s="128"/>
      <c r="C5" s="128"/>
      <c r="D5" s="128"/>
      <c r="E5" s="128"/>
      <c r="F5" s="128"/>
      <c r="G5" s="128"/>
      <c r="H5" s="438" t="s">
        <v>94</v>
      </c>
      <c r="I5" s="439"/>
      <c r="J5" s="439"/>
      <c r="K5" s="439"/>
      <c r="L5" s="703" t="str">
        <f>IF(①実績報告!L9="", "", ①実績報告!L9)</f>
        <v/>
      </c>
      <c r="M5" s="703"/>
      <c r="N5" s="703"/>
      <c r="O5" s="703"/>
      <c r="P5" s="703"/>
      <c r="Q5" s="703"/>
      <c r="R5" s="703"/>
      <c r="S5" s="703"/>
      <c r="T5" s="703"/>
      <c r="U5" s="703"/>
      <c r="V5" s="703"/>
      <c r="W5" s="703"/>
      <c r="X5" s="703"/>
      <c r="Y5" s="703"/>
    </row>
    <row r="6" spans="1:60" x14ac:dyDescent="0.25">
      <c r="A6" s="128"/>
      <c r="B6" s="128"/>
      <c r="C6" s="128"/>
      <c r="D6" s="128"/>
      <c r="E6" s="128"/>
      <c r="F6" s="128"/>
      <c r="G6" s="128"/>
      <c r="H6" s="438" t="s">
        <v>101</v>
      </c>
      <c r="I6" s="439"/>
      <c r="J6" s="439"/>
      <c r="K6" s="439"/>
      <c r="L6" s="195"/>
      <c r="M6" s="702" t="str">
        <f>IF(①実績報告!M10="", "", ①実績報告!M10)</f>
        <v/>
      </c>
      <c r="N6" s="702"/>
      <c r="O6" s="702"/>
      <c r="P6" s="702"/>
      <c r="Q6" s="702"/>
      <c r="R6" s="702"/>
      <c r="S6" s="702"/>
      <c r="T6" s="702"/>
      <c r="U6" s="702"/>
      <c r="V6" s="702"/>
      <c r="W6" s="702"/>
      <c r="X6" s="702"/>
      <c r="Y6" s="702"/>
    </row>
    <row r="7" spans="1:60" x14ac:dyDescent="0.25">
      <c r="A7" s="128"/>
      <c r="B7" s="128"/>
      <c r="C7" s="128"/>
      <c r="D7" s="128"/>
      <c r="E7" s="128"/>
      <c r="F7" s="128"/>
      <c r="G7" s="128"/>
      <c r="H7" s="438" t="s">
        <v>95</v>
      </c>
      <c r="I7" s="439"/>
      <c r="J7" s="439"/>
      <c r="K7" s="439"/>
      <c r="L7" s="195"/>
      <c r="M7" s="195"/>
      <c r="N7" s="703" t="str">
        <f>IF(①実績報告!N11="", "", ①実績報告!N11)</f>
        <v/>
      </c>
      <c r="O7" s="703"/>
      <c r="P7" s="703"/>
      <c r="Q7" s="703"/>
      <c r="R7" s="703"/>
      <c r="S7" s="703"/>
      <c r="T7" s="703"/>
      <c r="U7" s="703"/>
      <c r="V7" s="703"/>
      <c r="W7" s="703"/>
      <c r="X7" s="703"/>
      <c r="Y7" s="703"/>
    </row>
    <row r="8" spans="1:60" x14ac:dyDescent="0.25">
      <c r="A8" s="440"/>
      <c r="B8" s="440"/>
      <c r="C8" s="440"/>
      <c r="D8" s="440"/>
      <c r="E8" s="440"/>
      <c r="F8" s="440"/>
      <c r="G8" s="440"/>
      <c r="H8" s="441"/>
      <c r="I8" s="442"/>
      <c r="J8" s="442"/>
      <c r="K8" s="442"/>
      <c r="L8" s="442"/>
      <c r="M8" s="442"/>
      <c r="N8" s="443"/>
      <c r="O8" s="443"/>
      <c r="P8" s="443"/>
      <c r="Q8" s="443"/>
      <c r="R8" s="443"/>
      <c r="S8" s="443"/>
      <c r="T8" s="443"/>
      <c r="U8" s="443"/>
      <c r="V8" s="443"/>
      <c r="W8" s="443"/>
      <c r="X8" s="443"/>
      <c r="Y8" s="443"/>
    </row>
    <row r="9" spans="1:60" ht="15.75" customHeight="1" x14ac:dyDescent="0.25">
      <c r="A9" s="705" t="s">
        <v>299</v>
      </c>
      <c r="B9" s="705"/>
      <c r="C9" s="705"/>
      <c r="D9" s="705"/>
      <c r="E9" s="705"/>
      <c r="F9" s="705"/>
      <c r="G9" s="705"/>
      <c r="H9" s="705"/>
      <c r="I9" s="705"/>
      <c r="J9" s="705"/>
      <c r="K9" s="705"/>
      <c r="L9" s="705"/>
      <c r="M9" s="705"/>
      <c r="N9" s="705"/>
      <c r="O9" s="705"/>
      <c r="P9" s="705"/>
      <c r="Q9" s="705"/>
      <c r="R9" s="705"/>
      <c r="S9" s="705"/>
      <c r="T9" s="705"/>
      <c r="U9" s="705"/>
      <c r="V9" s="705"/>
      <c r="W9" s="705"/>
      <c r="X9" s="705"/>
      <c r="Y9" s="705"/>
    </row>
    <row r="10" spans="1:60" ht="23.25" customHeight="1" x14ac:dyDescent="0.25">
      <c r="A10" s="705"/>
      <c r="B10" s="705"/>
      <c r="C10" s="705"/>
      <c r="D10" s="705"/>
      <c r="E10" s="705"/>
      <c r="F10" s="705"/>
      <c r="G10" s="705"/>
      <c r="H10" s="705"/>
      <c r="I10" s="705"/>
      <c r="J10" s="705"/>
      <c r="K10" s="705"/>
      <c r="L10" s="705"/>
      <c r="M10" s="705"/>
      <c r="N10" s="705"/>
      <c r="O10" s="705"/>
      <c r="P10" s="705"/>
      <c r="Q10" s="705"/>
      <c r="R10" s="705"/>
      <c r="S10" s="705"/>
      <c r="T10" s="705"/>
      <c r="U10" s="705"/>
      <c r="V10" s="705"/>
      <c r="W10" s="705"/>
      <c r="X10" s="705"/>
      <c r="Y10" s="705"/>
    </row>
    <row r="11" spans="1:60" x14ac:dyDescent="0.25">
      <c r="A11" s="437"/>
      <c r="B11" s="437"/>
      <c r="C11" s="437"/>
      <c r="D11" s="437"/>
      <c r="E11" s="437"/>
      <c r="F11" s="437"/>
      <c r="G11" s="437"/>
      <c r="H11" s="437"/>
      <c r="I11" s="437"/>
      <c r="J11" s="437"/>
      <c r="K11" s="437"/>
      <c r="L11" s="437"/>
      <c r="M11" s="437"/>
      <c r="N11" s="437"/>
      <c r="O11" s="437"/>
      <c r="P11" s="437"/>
      <c r="Q11" s="437"/>
      <c r="R11" s="437"/>
      <c r="S11" s="437"/>
      <c r="T11" s="437"/>
      <c r="U11" s="437"/>
      <c r="V11" s="437"/>
      <c r="W11" s="437"/>
      <c r="X11" s="437"/>
      <c r="Y11" s="437"/>
    </row>
    <row r="12" spans="1:60" ht="32.25" customHeight="1" x14ac:dyDescent="0.25">
      <c r="A12" s="128"/>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row>
    <row r="13" spans="1:60" ht="15.75" customHeight="1" x14ac:dyDescent="0.25">
      <c r="A13" s="704" t="s">
        <v>409</v>
      </c>
      <c r="B13" s="704"/>
      <c r="C13" s="704"/>
      <c r="D13" s="704"/>
      <c r="E13" s="704"/>
      <c r="F13" s="704"/>
      <c r="G13" s="704"/>
      <c r="H13" s="704"/>
      <c r="I13" s="704"/>
      <c r="J13" s="704"/>
      <c r="K13" s="704"/>
      <c r="L13" s="704"/>
      <c r="M13" s="704"/>
      <c r="N13" s="704"/>
      <c r="O13" s="704"/>
      <c r="P13" s="704"/>
      <c r="Q13" s="704"/>
      <c r="R13" s="704"/>
      <c r="S13" s="704"/>
      <c r="T13" s="704"/>
      <c r="U13" s="704"/>
      <c r="V13" s="704"/>
      <c r="W13" s="704"/>
      <c r="X13" s="704"/>
      <c r="Y13" s="704"/>
    </row>
    <row r="14" spans="1:60" x14ac:dyDescent="0.25">
      <c r="A14" s="704"/>
      <c r="B14" s="704"/>
      <c r="C14" s="704"/>
      <c r="D14" s="704"/>
      <c r="E14" s="704"/>
      <c r="F14" s="704"/>
      <c r="G14" s="704"/>
      <c r="H14" s="704"/>
      <c r="I14" s="704"/>
      <c r="J14" s="704"/>
      <c r="K14" s="704"/>
      <c r="L14" s="704"/>
      <c r="M14" s="704"/>
      <c r="N14" s="704"/>
      <c r="O14" s="704"/>
      <c r="P14" s="704"/>
      <c r="Q14" s="704"/>
      <c r="R14" s="704"/>
      <c r="S14" s="704"/>
      <c r="T14" s="704"/>
      <c r="U14" s="704"/>
      <c r="V14" s="704"/>
      <c r="W14" s="704"/>
      <c r="X14" s="704"/>
      <c r="Y14" s="704"/>
    </row>
    <row r="15" spans="1:60" ht="28.5" customHeight="1" x14ac:dyDescent="0.25">
      <c r="A15" s="128"/>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row>
    <row r="16" spans="1:60" x14ac:dyDescent="0.25">
      <c r="A16" s="128"/>
      <c r="B16" s="128">
        <v>1</v>
      </c>
      <c r="C16" s="128" t="s">
        <v>300</v>
      </c>
      <c r="D16" s="437"/>
      <c r="E16" s="128"/>
      <c r="F16" s="128"/>
      <c r="G16" s="128"/>
      <c r="H16" s="437"/>
      <c r="I16" s="128"/>
      <c r="J16" s="128"/>
      <c r="K16" s="128"/>
      <c r="L16" s="128"/>
      <c r="M16" s="128"/>
      <c r="N16" s="128"/>
      <c r="O16" s="128"/>
      <c r="P16" s="128"/>
      <c r="Q16" s="128"/>
      <c r="R16" s="128"/>
      <c r="S16" s="128"/>
      <c r="T16" s="128"/>
      <c r="U16" s="128"/>
      <c r="V16" s="128"/>
      <c r="W16" s="128"/>
      <c r="X16" s="128"/>
      <c r="Y16" s="128"/>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row>
    <row r="17" spans="1:60" x14ac:dyDescent="0.25">
      <c r="A17" s="128"/>
      <c r="B17" s="128"/>
      <c r="C17" s="128"/>
      <c r="D17" s="437"/>
      <c r="E17" s="128"/>
      <c r="F17" s="128"/>
      <c r="G17" s="128" t="s">
        <v>301</v>
      </c>
      <c r="H17" s="706">
        <f>①実績報告!L35</f>
        <v>0</v>
      </c>
      <c r="I17" s="706"/>
      <c r="J17" s="706"/>
      <c r="K17" s="706"/>
      <c r="L17" s="706"/>
      <c r="M17" s="706"/>
      <c r="N17" s="128" t="s">
        <v>186</v>
      </c>
      <c r="S17" s="128"/>
      <c r="T17" s="128"/>
      <c r="U17" s="128"/>
      <c r="V17" s="128"/>
      <c r="W17" s="128"/>
      <c r="X17" s="128"/>
      <c r="Y17" s="128"/>
      <c r="AN17" s="197"/>
      <c r="AO17" s="197"/>
      <c r="AP17" s="197"/>
      <c r="AQ17" s="197"/>
      <c r="AR17" s="197"/>
      <c r="AS17" s="197"/>
      <c r="AT17" s="197"/>
      <c r="AU17" s="197"/>
      <c r="AV17" s="197"/>
      <c r="AW17" s="197"/>
      <c r="AX17" s="197"/>
      <c r="AY17" s="197"/>
      <c r="AZ17" s="197"/>
      <c r="BA17" s="197"/>
      <c r="BB17" s="197"/>
      <c r="BC17" s="197"/>
      <c r="BD17" s="197"/>
      <c r="BE17" s="197"/>
      <c r="BF17" s="197"/>
      <c r="BG17" s="197"/>
      <c r="BH17" s="197"/>
    </row>
    <row r="18" spans="1:60" x14ac:dyDescent="0.25">
      <c r="A18" s="128"/>
      <c r="B18" s="128"/>
      <c r="C18" s="128"/>
      <c r="D18" s="128"/>
      <c r="E18" s="128"/>
      <c r="F18" s="128"/>
      <c r="G18" s="128"/>
      <c r="H18" s="128"/>
      <c r="I18" s="437"/>
      <c r="J18" s="128"/>
      <c r="K18" s="128"/>
      <c r="L18" s="128"/>
      <c r="M18" s="128"/>
      <c r="N18" s="128"/>
      <c r="O18" s="128"/>
      <c r="P18" s="128"/>
      <c r="Q18" s="128"/>
      <c r="R18" s="128"/>
      <c r="S18" s="128"/>
      <c r="T18" s="128"/>
      <c r="U18" s="128"/>
      <c r="V18" s="128"/>
      <c r="W18" s="128"/>
      <c r="X18" s="128"/>
      <c r="Y18" s="128"/>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row>
    <row r="19" spans="1:60" x14ac:dyDescent="0.25">
      <c r="A19" s="128"/>
      <c r="B19" s="128">
        <v>2</v>
      </c>
      <c r="C19" s="128" t="s">
        <v>302</v>
      </c>
      <c r="D19" s="437"/>
      <c r="E19" s="128"/>
      <c r="F19" s="128"/>
      <c r="G19" s="128"/>
      <c r="H19" s="128"/>
      <c r="I19" s="128"/>
      <c r="J19" s="128"/>
      <c r="K19" s="440"/>
      <c r="L19" s="440"/>
      <c r="M19" s="440"/>
      <c r="N19" s="440"/>
      <c r="O19" s="440"/>
      <c r="P19" s="440"/>
      <c r="Q19" s="440"/>
      <c r="R19" s="440"/>
      <c r="S19" s="440"/>
      <c r="T19" s="440"/>
      <c r="U19" s="440"/>
      <c r="V19" s="128"/>
      <c r="W19" s="128"/>
      <c r="X19" s="128"/>
      <c r="Y19" s="128"/>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row>
    <row r="20" spans="1:60" ht="15.75" customHeight="1" x14ac:dyDescent="0.25">
      <c r="A20" s="128"/>
      <c r="B20" s="128"/>
      <c r="C20" s="128" t="s">
        <v>303</v>
      </c>
      <c r="D20" s="129"/>
      <c r="E20" s="129"/>
      <c r="F20" s="129"/>
      <c r="G20" s="129"/>
      <c r="H20" s="129"/>
      <c r="I20" s="129"/>
      <c r="J20" s="129"/>
      <c r="K20" s="440"/>
      <c r="L20" s="440"/>
      <c r="M20" s="440"/>
      <c r="N20" s="440"/>
      <c r="O20" s="440"/>
      <c r="P20" s="440"/>
      <c r="Q20" s="440"/>
      <c r="R20" s="440"/>
      <c r="S20" s="440"/>
      <c r="T20" s="440"/>
      <c r="U20" s="128"/>
      <c r="V20" s="128"/>
      <c r="W20" s="129"/>
      <c r="X20" s="129"/>
      <c r="Y20" s="129"/>
    </row>
    <row r="21" spans="1:60" ht="15.75" customHeight="1" x14ac:dyDescent="0.25">
      <c r="A21" s="128"/>
      <c r="B21" s="128"/>
      <c r="C21" s="128"/>
      <c r="D21" s="129"/>
      <c r="E21" s="129"/>
      <c r="F21" s="129"/>
      <c r="G21" s="128" t="s">
        <v>301</v>
      </c>
      <c r="H21" s="701"/>
      <c r="I21" s="701"/>
      <c r="J21" s="701"/>
      <c r="K21" s="701"/>
      <c r="L21" s="701"/>
      <c r="M21" s="701"/>
      <c r="N21" s="128" t="s">
        <v>186</v>
      </c>
      <c r="S21" s="440"/>
      <c r="T21" s="440"/>
      <c r="U21" s="128"/>
      <c r="V21" s="128"/>
      <c r="W21" s="129"/>
      <c r="X21" s="129"/>
      <c r="Y21" s="129"/>
    </row>
    <row r="22" spans="1:60" x14ac:dyDescent="0.25">
      <c r="A22" s="128"/>
      <c r="B22" s="128"/>
      <c r="C22" s="129" t="s">
        <v>161</v>
      </c>
      <c r="D22" s="129"/>
      <c r="E22" s="129"/>
      <c r="F22" s="129"/>
      <c r="G22" s="129"/>
      <c r="H22" s="129"/>
      <c r="I22" s="129"/>
      <c r="J22" s="129"/>
      <c r="K22" s="129"/>
      <c r="L22" s="129"/>
      <c r="M22" s="129"/>
      <c r="N22" s="129"/>
      <c r="O22" s="129"/>
      <c r="P22" s="129"/>
      <c r="Q22" s="129"/>
      <c r="R22" s="129"/>
      <c r="S22" s="129"/>
      <c r="T22" s="129"/>
      <c r="U22" s="129"/>
      <c r="V22" s="129"/>
      <c r="W22" s="129"/>
      <c r="X22" s="129"/>
      <c r="Y22" s="129"/>
    </row>
    <row r="23" spans="1:60" ht="15.75" customHeight="1" x14ac:dyDescent="0.25">
      <c r="A23" s="128"/>
      <c r="B23" s="128">
        <v>3</v>
      </c>
      <c r="C23" s="128" t="s">
        <v>304</v>
      </c>
      <c r="D23" s="128"/>
      <c r="E23" s="128"/>
      <c r="F23" s="128"/>
      <c r="G23" s="128"/>
      <c r="H23" s="128"/>
      <c r="I23" s="128"/>
      <c r="J23" s="128"/>
      <c r="K23" s="128"/>
      <c r="L23" s="128"/>
      <c r="M23" s="128"/>
      <c r="N23" s="128"/>
      <c r="O23" s="128"/>
      <c r="P23" s="128"/>
      <c r="Q23" s="128"/>
      <c r="R23" s="128"/>
      <c r="S23" s="128"/>
      <c r="T23" s="128"/>
      <c r="U23" s="128"/>
      <c r="V23" s="128"/>
      <c r="W23" s="128"/>
      <c r="X23" s="128"/>
      <c r="Y23" s="128"/>
    </row>
    <row r="24" spans="1:60" x14ac:dyDescent="0.25">
      <c r="A24" s="128"/>
      <c r="B24" s="128"/>
      <c r="C24" s="700"/>
      <c r="D24" s="700"/>
      <c r="E24" s="700"/>
      <c r="F24" s="700"/>
      <c r="G24" s="700"/>
      <c r="H24" s="700"/>
      <c r="I24" s="700"/>
      <c r="J24" s="700"/>
      <c r="K24" s="700"/>
      <c r="L24" s="700"/>
      <c r="M24" s="129"/>
      <c r="N24" s="129"/>
      <c r="O24" s="129"/>
      <c r="P24" s="129"/>
      <c r="Q24" s="129"/>
      <c r="R24" s="129"/>
      <c r="S24" s="129"/>
      <c r="T24" s="129"/>
      <c r="U24" s="129"/>
      <c r="V24" s="129"/>
      <c r="W24" s="129"/>
      <c r="X24" s="129"/>
      <c r="Y24" s="129"/>
    </row>
    <row r="25" spans="1:60" x14ac:dyDescent="0.25">
      <c r="A25" s="128"/>
      <c r="B25" s="128"/>
      <c r="C25" s="129"/>
      <c r="D25" s="129"/>
      <c r="E25" s="129"/>
      <c r="F25" s="129"/>
      <c r="G25" s="129"/>
      <c r="H25" s="129"/>
      <c r="I25" s="129"/>
      <c r="J25" s="129"/>
      <c r="K25" s="128"/>
      <c r="L25" s="129"/>
      <c r="M25" s="129"/>
      <c r="N25" s="129"/>
      <c r="O25" s="129"/>
      <c r="P25" s="129"/>
      <c r="Q25" s="129"/>
      <c r="R25" s="129"/>
      <c r="S25" s="129"/>
      <c r="T25" s="129"/>
      <c r="U25" s="129"/>
      <c r="V25" s="129"/>
      <c r="W25" s="129"/>
      <c r="X25" s="129"/>
      <c r="Y25" s="129"/>
    </row>
    <row r="26" spans="1:60" x14ac:dyDescent="0.25">
      <c r="A26" s="128"/>
      <c r="B26" s="444" t="s">
        <v>305</v>
      </c>
      <c r="C26" s="445"/>
      <c r="D26" s="445"/>
      <c r="E26" s="445"/>
      <c r="F26" s="445"/>
      <c r="G26" s="445"/>
      <c r="H26" s="445"/>
      <c r="I26" s="445"/>
      <c r="J26" s="445"/>
      <c r="K26" s="445"/>
      <c r="L26" s="445"/>
      <c r="M26" s="129"/>
      <c r="N26" s="129"/>
      <c r="O26" s="129"/>
      <c r="P26" s="129"/>
      <c r="Q26" s="129"/>
      <c r="R26" s="129"/>
      <c r="S26" s="129"/>
      <c r="T26" s="129"/>
      <c r="U26" s="129"/>
      <c r="V26" s="129"/>
      <c r="W26" s="129"/>
      <c r="X26" s="129"/>
      <c r="Y26" s="129"/>
    </row>
    <row r="27" spans="1:60" x14ac:dyDescent="0.25">
      <c r="A27" s="437"/>
      <c r="B27" s="446" t="s">
        <v>310</v>
      </c>
      <c r="C27" s="444" t="s">
        <v>307</v>
      </c>
      <c r="D27" s="444"/>
      <c r="E27" s="444"/>
      <c r="F27" s="444"/>
      <c r="G27" s="444"/>
      <c r="H27" s="444"/>
      <c r="I27" s="444"/>
      <c r="J27" s="444"/>
      <c r="K27" s="444"/>
      <c r="L27" s="444"/>
      <c r="M27" s="128"/>
      <c r="N27" s="128"/>
      <c r="O27" s="128"/>
      <c r="P27" s="437"/>
      <c r="Q27" s="437"/>
      <c r="R27" s="437"/>
      <c r="S27" s="437"/>
      <c r="T27" s="437"/>
      <c r="U27" s="437"/>
      <c r="V27" s="437"/>
      <c r="W27" s="437"/>
      <c r="X27" s="437"/>
      <c r="Y27" s="437"/>
    </row>
    <row r="28" spans="1:60" x14ac:dyDescent="0.25">
      <c r="A28" s="437"/>
      <c r="B28" s="446" t="s">
        <v>311</v>
      </c>
      <c r="C28" s="444" t="s">
        <v>306</v>
      </c>
      <c r="D28" s="444"/>
      <c r="E28" s="444"/>
      <c r="F28" s="444"/>
      <c r="G28" s="444"/>
      <c r="H28" s="444"/>
      <c r="I28" s="444"/>
      <c r="J28" s="444"/>
      <c r="K28" s="444"/>
      <c r="L28" s="444"/>
      <c r="M28" s="128"/>
      <c r="N28" s="128"/>
      <c r="O28" s="128"/>
      <c r="P28" s="437"/>
      <c r="Q28" s="437"/>
      <c r="R28" s="437"/>
      <c r="S28" s="437"/>
      <c r="T28" s="437"/>
      <c r="U28" s="437"/>
      <c r="V28" s="437"/>
      <c r="W28" s="437"/>
      <c r="X28" s="437"/>
      <c r="Y28" s="437"/>
    </row>
    <row r="29" spans="1:60" x14ac:dyDescent="0.25">
      <c r="A29" s="437"/>
      <c r="B29" s="444"/>
      <c r="C29" s="447" t="s">
        <v>127</v>
      </c>
      <c r="D29" s="444" t="s">
        <v>308</v>
      </c>
      <c r="E29" s="444"/>
      <c r="F29" s="444"/>
      <c r="G29" s="444"/>
      <c r="H29" s="444"/>
      <c r="I29" s="444"/>
      <c r="J29" s="444"/>
      <c r="K29" s="444"/>
      <c r="L29" s="444"/>
      <c r="M29" s="128"/>
      <c r="N29" s="128"/>
      <c r="O29" s="128"/>
      <c r="P29" s="437"/>
      <c r="Q29" s="437"/>
      <c r="R29" s="437"/>
      <c r="S29" s="437"/>
      <c r="T29" s="437"/>
      <c r="U29" s="437"/>
      <c r="V29" s="437"/>
      <c r="W29" s="437"/>
      <c r="X29" s="437"/>
      <c r="Y29" s="437"/>
    </row>
    <row r="30" spans="1:60" x14ac:dyDescent="0.25">
      <c r="A30" s="437"/>
      <c r="B30" s="444"/>
      <c r="C30" s="447" t="s">
        <v>128</v>
      </c>
      <c r="D30" s="444" t="s">
        <v>309</v>
      </c>
      <c r="E30" s="444"/>
      <c r="F30" s="444"/>
      <c r="G30" s="444"/>
      <c r="H30" s="444"/>
      <c r="I30" s="444"/>
      <c r="J30" s="444"/>
      <c r="K30" s="444"/>
      <c r="L30" s="444"/>
      <c r="M30" s="128"/>
      <c r="N30" s="128"/>
      <c r="O30" s="128"/>
      <c r="P30" s="437"/>
      <c r="Q30" s="437"/>
      <c r="R30" s="437"/>
      <c r="S30" s="437"/>
      <c r="T30" s="437"/>
      <c r="U30" s="437"/>
      <c r="V30" s="437"/>
      <c r="W30" s="437"/>
      <c r="X30" s="437"/>
      <c r="Y30" s="437"/>
    </row>
    <row r="31" spans="1:60" x14ac:dyDescent="0.25">
      <c r="B31" s="448"/>
      <c r="C31" s="448"/>
      <c r="D31" s="448"/>
      <c r="E31" s="448"/>
      <c r="F31" s="448"/>
      <c r="G31" s="448"/>
      <c r="H31" s="448"/>
      <c r="I31" s="448"/>
      <c r="J31" s="448"/>
      <c r="K31" s="448"/>
      <c r="L31" s="448"/>
      <c r="M31" s="448"/>
      <c r="N31" s="448"/>
      <c r="O31" s="448"/>
    </row>
  </sheetData>
  <mergeCells count="12">
    <mergeCell ref="O2:P2"/>
    <mergeCell ref="Q2:R2"/>
    <mergeCell ref="T2:U2"/>
    <mergeCell ref="W2:X2"/>
    <mergeCell ref="L5:Y5"/>
    <mergeCell ref="C24:L24"/>
    <mergeCell ref="H21:M21"/>
    <mergeCell ref="M6:Y6"/>
    <mergeCell ref="N7:Y7"/>
    <mergeCell ref="A13:Y14"/>
    <mergeCell ref="A9:Y10"/>
    <mergeCell ref="H17:M17"/>
  </mergeCells>
  <phoneticPr fontId="1"/>
  <pageMargins left="0.70866141732283472" right="0.70866141732283472" top="0.74803149606299213" bottom="0.55118110236220474"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42018-03E8-44EF-A9B8-1F92638C72BC}">
  <sheetPr>
    <tabColor rgb="FF0070C0"/>
  </sheetPr>
  <dimension ref="A1:Z27"/>
  <sheetViews>
    <sheetView view="pageBreakPreview" zoomScaleNormal="100" zoomScaleSheetLayoutView="100" workbookViewId="0">
      <selection activeCell="AG6" sqref="AG6"/>
    </sheetView>
  </sheetViews>
  <sheetFormatPr defaultRowHeight="15.75" x14ac:dyDescent="0.25"/>
  <cols>
    <col min="1" max="1" width="1.77734375" style="198" customWidth="1"/>
    <col min="2" max="25" width="2.77734375" style="198" customWidth="1"/>
  </cols>
  <sheetData>
    <row r="1" spans="1:26" x14ac:dyDescent="0.25">
      <c r="A1" s="219" t="s">
        <v>387</v>
      </c>
      <c r="B1" s="220"/>
      <c r="C1" s="221"/>
      <c r="D1" s="221"/>
      <c r="E1" s="221"/>
    </row>
    <row r="2" spans="1:26" x14ac:dyDescent="0.25">
      <c r="A2" s="219"/>
      <c r="B2" s="220"/>
      <c r="C2" s="221"/>
      <c r="D2" s="221"/>
      <c r="E2" s="221"/>
    </row>
    <row r="3" spans="1:26" x14ac:dyDescent="0.25">
      <c r="A3" s="477" t="s">
        <v>388</v>
      </c>
      <c r="B3" s="477"/>
      <c r="C3" s="477"/>
      <c r="D3" s="477"/>
      <c r="E3" s="477"/>
      <c r="F3" s="477"/>
      <c r="G3" s="477"/>
      <c r="H3" s="477"/>
      <c r="I3" s="477"/>
      <c r="J3" s="477"/>
      <c r="K3" s="477"/>
      <c r="L3" s="477"/>
      <c r="M3" s="477"/>
      <c r="N3" s="477"/>
      <c r="O3" s="477"/>
      <c r="P3" s="477"/>
      <c r="Q3" s="477"/>
      <c r="R3" s="477"/>
      <c r="S3" s="477"/>
      <c r="T3" s="477"/>
      <c r="U3" s="477"/>
      <c r="V3" s="477"/>
      <c r="W3" s="477"/>
      <c r="X3" s="477"/>
      <c r="Y3" s="477"/>
    </row>
    <row r="4" spans="1:26" x14ac:dyDescent="0.25">
      <c r="A4" s="477"/>
      <c r="B4" s="477"/>
      <c r="C4" s="477"/>
      <c r="D4" s="477"/>
      <c r="E4" s="477"/>
      <c r="F4" s="477"/>
      <c r="G4" s="477"/>
      <c r="H4" s="477"/>
      <c r="I4" s="477"/>
      <c r="J4" s="477"/>
      <c r="K4" s="477"/>
      <c r="L4" s="477"/>
      <c r="M4" s="477"/>
      <c r="N4" s="477"/>
      <c r="O4" s="477"/>
      <c r="P4" s="477"/>
      <c r="Q4" s="477"/>
      <c r="R4" s="477"/>
      <c r="S4" s="477"/>
      <c r="T4" s="477"/>
      <c r="U4" s="477"/>
      <c r="V4" s="477"/>
      <c r="W4" s="477"/>
      <c r="X4" s="477"/>
      <c r="Y4" s="477"/>
    </row>
    <row r="6" spans="1:26" x14ac:dyDescent="0.25">
      <c r="Q6" s="222"/>
      <c r="R6" s="479" t="s">
        <v>390</v>
      </c>
      <c r="S6" s="479"/>
      <c r="T6" s="479"/>
      <c r="U6" s="478"/>
      <c r="V6" s="478"/>
      <c r="W6" s="478"/>
      <c r="X6" s="478"/>
      <c r="Y6" s="222" t="s">
        <v>389</v>
      </c>
    </row>
    <row r="7" spans="1:26" x14ac:dyDescent="0.25">
      <c r="A7" s="232"/>
      <c r="B7" s="232"/>
      <c r="C7" s="232"/>
      <c r="D7" s="232"/>
      <c r="E7" s="232"/>
      <c r="F7" s="232"/>
      <c r="G7" s="232"/>
      <c r="H7" s="232"/>
      <c r="I7" s="232"/>
      <c r="J7" s="232"/>
      <c r="K7" s="232"/>
      <c r="L7" s="232"/>
      <c r="M7" s="232"/>
      <c r="P7" s="389"/>
      <c r="S7" s="390" t="s">
        <v>97</v>
      </c>
      <c r="T7" s="389">
        <v>9</v>
      </c>
      <c r="U7" s="341" t="s">
        <v>98</v>
      </c>
      <c r="V7" s="389">
        <v>3</v>
      </c>
      <c r="W7" s="341" t="s">
        <v>50</v>
      </c>
      <c r="X7" s="389">
        <v>31</v>
      </c>
      <c r="Y7" s="341" t="s">
        <v>99</v>
      </c>
    </row>
    <row r="8" spans="1:26" x14ac:dyDescent="0.25">
      <c r="A8" s="232"/>
      <c r="B8" s="232"/>
      <c r="C8" s="232"/>
      <c r="D8" s="232"/>
      <c r="E8" s="232"/>
      <c r="F8" s="232"/>
      <c r="G8" s="232"/>
      <c r="H8" s="232"/>
      <c r="I8" s="232"/>
      <c r="J8" s="232"/>
      <c r="K8" s="232"/>
      <c r="L8" s="232"/>
      <c r="M8" s="232"/>
      <c r="O8" s="226"/>
      <c r="P8" s="226"/>
      <c r="Q8" s="226"/>
      <c r="R8" s="226"/>
      <c r="S8" s="341"/>
      <c r="T8" s="226"/>
      <c r="U8" s="226"/>
      <c r="V8" s="341"/>
      <c r="W8" s="226"/>
      <c r="X8" s="226"/>
      <c r="Y8" s="341"/>
    </row>
    <row r="9" spans="1:26" x14ac:dyDescent="0.25">
      <c r="A9" s="481">
        <f>①実績報告!M10</f>
        <v>0</v>
      </c>
      <c r="B9" s="481"/>
      <c r="C9" s="481"/>
      <c r="D9" s="481"/>
      <c r="E9" s="481"/>
      <c r="F9" s="481"/>
      <c r="G9" s="481"/>
      <c r="H9" s="481"/>
      <c r="I9" s="481"/>
      <c r="J9" s="481"/>
      <c r="K9" s="481"/>
      <c r="L9" s="481"/>
      <c r="M9" s="481"/>
      <c r="N9" s="481"/>
      <c r="O9" s="222"/>
      <c r="P9" s="222"/>
      <c r="Q9" s="222"/>
      <c r="R9" s="222"/>
      <c r="S9" s="222"/>
      <c r="T9" s="222"/>
      <c r="U9" s="222"/>
      <c r="V9" s="222"/>
      <c r="W9" s="222"/>
      <c r="X9" s="222"/>
      <c r="Y9" s="222"/>
    </row>
    <row r="10" spans="1:26" x14ac:dyDescent="0.25">
      <c r="A10" s="349"/>
      <c r="B10" s="481" t="str">
        <f>①実績報告!N11 &amp; "　様"</f>
        <v>　様</v>
      </c>
      <c r="C10" s="481"/>
      <c r="D10" s="481"/>
      <c r="E10" s="481"/>
      <c r="F10" s="481"/>
      <c r="G10" s="481"/>
      <c r="H10" s="481"/>
      <c r="I10" s="481"/>
      <c r="J10" s="481"/>
      <c r="K10" s="481"/>
      <c r="L10" s="481"/>
      <c r="M10" s="481"/>
      <c r="N10" s="481"/>
      <c r="O10" s="222"/>
      <c r="P10" s="222"/>
      <c r="Q10" s="222"/>
      <c r="R10" s="222"/>
      <c r="S10" s="222"/>
      <c r="T10" s="222"/>
      <c r="U10" s="222"/>
      <c r="V10" s="222"/>
      <c r="W10" s="222"/>
      <c r="X10" s="222"/>
      <c r="Y10" s="222"/>
    </row>
    <row r="11" spans="1:26" x14ac:dyDescent="0.25">
      <c r="A11" s="343"/>
      <c r="B11" s="342"/>
      <c r="C11" s="342"/>
      <c r="D11" s="342"/>
      <c r="E11" s="342"/>
      <c r="F11" s="342"/>
      <c r="G11" s="342"/>
      <c r="H11" s="344"/>
      <c r="I11" s="342"/>
      <c r="J11" s="342"/>
      <c r="K11" s="342"/>
      <c r="L11" s="342"/>
      <c r="M11" s="232"/>
    </row>
    <row r="12" spans="1:26" x14ac:dyDescent="0.25">
      <c r="A12" s="342"/>
      <c r="B12" s="342"/>
      <c r="C12" s="342"/>
      <c r="D12" s="342"/>
      <c r="E12" s="342"/>
      <c r="F12" s="342"/>
      <c r="G12" s="342"/>
      <c r="H12" s="345"/>
      <c r="I12" s="342"/>
      <c r="J12" s="342"/>
      <c r="K12" s="342"/>
      <c r="L12" s="342"/>
      <c r="M12" s="342"/>
    </row>
    <row r="13" spans="1:26" x14ac:dyDescent="0.25">
      <c r="A13" s="480" t="s">
        <v>391</v>
      </c>
      <c r="B13" s="480"/>
      <c r="C13" s="480"/>
      <c r="D13" s="480"/>
      <c r="E13" s="480"/>
      <c r="F13" s="480"/>
      <c r="G13" s="480"/>
      <c r="H13" s="480"/>
      <c r="I13" s="480"/>
      <c r="J13" s="480"/>
      <c r="K13" s="480"/>
      <c r="L13" s="480"/>
      <c r="M13" s="480"/>
      <c r="N13" s="480"/>
      <c r="O13" s="480"/>
      <c r="P13" s="480"/>
      <c r="Q13" s="480"/>
      <c r="R13" s="480"/>
      <c r="S13" s="480"/>
      <c r="T13" s="480"/>
      <c r="U13" s="480"/>
      <c r="V13" s="480"/>
      <c r="W13" s="480"/>
      <c r="X13" s="480"/>
      <c r="Y13" s="480"/>
    </row>
    <row r="14" spans="1:26" ht="15.75" customHeight="1" x14ac:dyDescent="0.25">
      <c r="A14" s="480"/>
      <c r="B14" s="480"/>
      <c r="C14" s="480"/>
      <c r="D14" s="480"/>
      <c r="E14" s="480"/>
      <c r="F14" s="480"/>
      <c r="G14" s="480"/>
      <c r="H14" s="480"/>
      <c r="I14" s="480"/>
      <c r="J14" s="480"/>
      <c r="K14" s="480"/>
      <c r="L14" s="480"/>
      <c r="M14" s="480"/>
      <c r="N14" s="480"/>
      <c r="O14" s="480"/>
      <c r="P14" s="480"/>
      <c r="Q14" s="480"/>
      <c r="R14" s="480"/>
      <c r="S14" s="480"/>
      <c r="T14" s="480"/>
      <c r="U14" s="480"/>
      <c r="V14" s="480"/>
      <c r="W14" s="480"/>
      <c r="X14" s="480"/>
      <c r="Y14" s="480"/>
    </row>
    <row r="15" spans="1:26" x14ac:dyDescent="0.25">
      <c r="A15" s="480"/>
      <c r="B15" s="480"/>
      <c r="C15" s="480"/>
      <c r="D15" s="480"/>
      <c r="E15" s="480"/>
      <c r="F15" s="480"/>
      <c r="G15" s="480"/>
      <c r="H15" s="480"/>
      <c r="I15" s="480"/>
      <c r="J15" s="480"/>
      <c r="K15" s="480"/>
      <c r="L15" s="480"/>
      <c r="M15" s="480"/>
      <c r="N15" s="480"/>
      <c r="O15" s="480"/>
      <c r="P15" s="480"/>
      <c r="Q15" s="480"/>
      <c r="R15" s="480"/>
      <c r="S15" s="480"/>
      <c r="T15" s="480"/>
      <c r="U15" s="480"/>
      <c r="V15" s="480"/>
      <c r="W15" s="480"/>
      <c r="X15" s="480"/>
      <c r="Y15" s="480"/>
    </row>
    <row r="16" spans="1:26" x14ac:dyDescent="0.25">
      <c r="A16" s="347"/>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8"/>
    </row>
    <row r="17" spans="1:25" x14ac:dyDescent="0.25">
      <c r="A17" s="222"/>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222"/>
    </row>
    <row r="18" spans="1:25" x14ac:dyDescent="0.25">
      <c r="A18" s="476" t="s">
        <v>96</v>
      </c>
      <c r="B18" s="476"/>
      <c r="C18" s="476"/>
      <c r="D18" s="476"/>
      <c r="E18" s="476"/>
      <c r="F18" s="476"/>
      <c r="G18" s="476"/>
      <c r="H18" s="476"/>
      <c r="I18" s="476"/>
      <c r="J18" s="476"/>
      <c r="K18" s="476"/>
      <c r="L18" s="476"/>
      <c r="M18" s="476"/>
      <c r="N18" s="476"/>
      <c r="O18" s="476"/>
      <c r="P18" s="476"/>
      <c r="Q18" s="476"/>
      <c r="R18" s="476"/>
      <c r="S18" s="476"/>
      <c r="T18" s="476"/>
      <c r="U18" s="476"/>
      <c r="V18" s="476"/>
      <c r="W18" s="476"/>
      <c r="X18" s="476"/>
      <c r="Y18" s="476"/>
    </row>
    <row r="19" spans="1:25" x14ac:dyDescent="0.25">
      <c r="A19" s="223"/>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row>
    <row r="20" spans="1:25" x14ac:dyDescent="0.25">
      <c r="A20" s="223"/>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row>
    <row r="21" spans="1:25" x14ac:dyDescent="0.25">
      <c r="A21" s="222"/>
      <c r="B21" s="222">
        <v>1</v>
      </c>
      <c r="C21" s="222" t="s">
        <v>168</v>
      </c>
      <c r="E21" s="222"/>
      <c r="F21" s="222"/>
      <c r="G21" s="222"/>
      <c r="I21" s="222"/>
      <c r="J21" s="222"/>
      <c r="K21" s="224" t="s">
        <v>172</v>
      </c>
      <c r="L21" s="222"/>
      <c r="M21" s="222"/>
      <c r="N21" s="222"/>
      <c r="O21" s="222"/>
      <c r="P21" s="222"/>
      <c r="Q21" s="222"/>
      <c r="R21" s="222"/>
      <c r="S21" s="222"/>
      <c r="T21" s="222"/>
      <c r="U21" s="222"/>
      <c r="V21" s="222"/>
      <c r="W21" s="222"/>
      <c r="X21" s="222"/>
      <c r="Y21" s="222"/>
    </row>
    <row r="22" spans="1:25" x14ac:dyDescent="0.25">
      <c r="A22" s="222"/>
      <c r="B22" s="222"/>
      <c r="C22" s="222"/>
      <c r="D22" s="222"/>
      <c r="E22" s="222"/>
      <c r="F22" s="222"/>
      <c r="G22" s="222"/>
      <c r="H22" s="222"/>
      <c r="J22" s="222"/>
      <c r="K22" s="222"/>
      <c r="L22" s="222"/>
      <c r="M22" s="222"/>
      <c r="N22" s="222"/>
      <c r="O22" s="222"/>
      <c r="P22" s="222"/>
      <c r="Q22" s="222"/>
      <c r="R22" s="222"/>
      <c r="S22" s="222"/>
      <c r="T22" s="222"/>
      <c r="U22" s="222"/>
      <c r="V22" s="222"/>
      <c r="W22" s="222"/>
      <c r="X22" s="222"/>
      <c r="Y22" s="222"/>
    </row>
    <row r="23" spans="1:25" x14ac:dyDescent="0.25">
      <c r="A23" s="222"/>
      <c r="P23" s="346"/>
      <c r="Q23" s="346"/>
      <c r="R23" s="346"/>
      <c r="S23" s="346"/>
      <c r="T23" s="346"/>
      <c r="U23" s="346"/>
      <c r="V23" s="222"/>
      <c r="W23" s="222"/>
      <c r="X23" s="222"/>
      <c r="Y23" s="222"/>
    </row>
    <row r="24" spans="1:25" x14ac:dyDescent="0.25">
      <c r="A24" s="222"/>
      <c r="B24" s="222">
        <v>2</v>
      </c>
      <c r="C24" s="222" t="s">
        <v>392</v>
      </c>
      <c r="E24" s="222"/>
      <c r="F24" s="222"/>
      <c r="G24" s="222"/>
      <c r="H24" s="222"/>
      <c r="I24" s="222"/>
      <c r="J24" s="222"/>
      <c r="K24" s="475">
        <f>⑤収支報告!C6</f>
        <v>0</v>
      </c>
      <c r="L24" s="475"/>
      <c r="M24" s="475"/>
      <c r="N24" s="350" t="s">
        <v>186</v>
      </c>
      <c r="O24" s="350"/>
      <c r="P24" s="350"/>
      <c r="Q24" s="350"/>
      <c r="R24" s="346"/>
      <c r="S24" s="346"/>
      <c r="T24" s="346"/>
      <c r="U24" s="346"/>
      <c r="V24" s="222"/>
      <c r="W24" s="222"/>
      <c r="X24" s="222"/>
      <c r="Y24" s="222"/>
    </row>
    <row r="25" spans="1:25" x14ac:dyDescent="0.25">
      <c r="A25" s="222"/>
      <c r="B25" s="222"/>
      <c r="C25" s="225"/>
      <c r="D25" s="225"/>
      <c r="E25" s="225"/>
      <c r="F25" s="225"/>
      <c r="G25" s="225"/>
      <c r="H25" s="225"/>
      <c r="I25" s="225"/>
      <c r="J25" s="225"/>
      <c r="K25" s="346"/>
      <c r="L25" s="346"/>
      <c r="M25" s="346"/>
      <c r="N25" s="346"/>
      <c r="O25" s="346"/>
      <c r="P25" s="346"/>
      <c r="Q25" s="346"/>
      <c r="R25" s="346"/>
      <c r="S25" s="346"/>
      <c r="T25" s="346"/>
      <c r="U25" s="346"/>
      <c r="V25" s="222"/>
      <c r="W25" s="225"/>
      <c r="X25" s="225"/>
      <c r="Y25" s="225"/>
    </row>
    <row r="26" spans="1:25" x14ac:dyDescent="0.25">
      <c r="A26" s="222"/>
      <c r="B26" s="222"/>
      <c r="C26" s="225" t="s">
        <v>161</v>
      </c>
      <c r="D26" s="225"/>
      <c r="E26" s="225"/>
      <c r="F26" s="225"/>
      <c r="G26" s="225"/>
      <c r="H26" s="225"/>
      <c r="I26" s="225"/>
      <c r="J26" s="225"/>
      <c r="K26" s="225"/>
      <c r="L26" s="225"/>
      <c r="M26" s="225"/>
      <c r="N26" s="225"/>
      <c r="O26" s="225"/>
      <c r="P26" s="225"/>
      <c r="Q26" s="225"/>
      <c r="R26" s="225"/>
      <c r="S26" s="225"/>
      <c r="T26" s="225"/>
      <c r="U26" s="225"/>
      <c r="V26" s="225"/>
      <c r="W26" s="225"/>
      <c r="X26" s="225"/>
      <c r="Y26" s="225"/>
    </row>
    <row r="27" spans="1:25" x14ac:dyDescent="0.25">
      <c r="A27" s="222"/>
      <c r="B27" s="222">
        <v>3</v>
      </c>
      <c r="C27" s="227" t="s">
        <v>171</v>
      </c>
      <c r="D27" s="227"/>
      <c r="E27" s="227"/>
      <c r="F27" s="227"/>
      <c r="G27" s="227"/>
      <c r="H27" s="227"/>
      <c r="I27" s="227"/>
      <c r="J27" s="227"/>
      <c r="K27" s="222" t="s">
        <v>393</v>
      </c>
      <c r="L27" s="227"/>
      <c r="M27" s="227"/>
      <c r="N27" s="227"/>
      <c r="O27" s="227"/>
      <c r="P27" s="227"/>
      <c r="Q27" s="227"/>
      <c r="R27" s="227"/>
      <c r="S27" s="227"/>
      <c r="T27" s="227"/>
      <c r="U27" s="227"/>
      <c r="V27" s="227"/>
      <c r="W27" s="227"/>
      <c r="X27" s="227"/>
      <c r="Y27" s="227"/>
    </row>
  </sheetData>
  <mergeCells count="8">
    <mergeCell ref="K24:M24"/>
    <mergeCell ref="A18:Y18"/>
    <mergeCell ref="A3:Y4"/>
    <mergeCell ref="U6:X6"/>
    <mergeCell ref="R6:T6"/>
    <mergeCell ref="A13:Y15"/>
    <mergeCell ref="B10:N10"/>
    <mergeCell ref="A9:N9"/>
  </mergeCells>
  <phoneticPr fontId="1"/>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1E11-4DB0-401E-A3CA-A174BC82AF07}">
  <sheetPr>
    <tabColor theme="0"/>
    <pageSetUpPr fitToPage="1"/>
  </sheetPr>
  <dimension ref="A1:F23"/>
  <sheetViews>
    <sheetView tabSelected="1" view="pageBreakPreview" zoomScaleNormal="100" zoomScaleSheetLayoutView="100" workbookViewId="0">
      <selection activeCell="B9" sqref="B9:D9"/>
    </sheetView>
  </sheetViews>
  <sheetFormatPr defaultRowHeight="13.5" x14ac:dyDescent="0.15"/>
  <cols>
    <col min="1" max="1" width="1.6640625" style="41" customWidth="1"/>
    <col min="2" max="2" width="4" style="41" customWidth="1"/>
    <col min="3" max="3" width="45.109375" style="41" customWidth="1"/>
    <col min="4" max="4" width="37.33203125" style="41" customWidth="1"/>
    <col min="5" max="5" width="6.33203125" style="41" customWidth="1"/>
    <col min="6" max="25" width="2.77734375" style="41" customWidth="1"/>
    <col min="26" max="16384" width="8.88671875" style="41"/>
  </cols>
  <sheetData>
    <row r="1" spans="1:5" ht="28.5" customHeight="1" x14ac:dyDescent="0.15">
      <c r="A1" s="482" t="s">
        <v>367</v>
      </c>
      <c r="B1" s="482"/>
      <c r="C1" s="482"/>
      <c r="D1" s="482"/>
      <c r="E1" s="482"/>
    </row>
    <row r="2" spans="1:5" ht="21" customHeight="1" x14ac:dyDescent="0.15"/>
    <row r="3" spans="1:5" ht="20.100000000000001" customHeight="1" x14ac:dyDescent="0.15">
      <c r="A3" s="167" t="s">
        <v>364</v>
      </c>
      <c r="B3" s="18"/>
      <c r="C3" s="168"/>
      <c r="D3" s="168"/>
      <c r="E3" s="168"/>
    </row>
    <row r="4" spans="1:5" ht="14.25" customHeight="1" x14ac:dyDescent="0.15">
      <c r="A4" s="18"/>
      <c r="B4" s="18"/>
      <c r="C4" s="168"/>
      <c r="D4" s="168"/>
      <c r="E4" s="168"/>
    </row>
    <row r="5" spans="1:5" ht="25.5" customHeight="1" x14ac:dyDescent="0.15">
      <c r="B5" s="483" t="s">
        <v>365</v>
      </c>
      <c r="C5" s="484"/>
      <c r="D5" s="484"/>
      <c r="E5" s="484"/>
    </row>
    <row r="6" spans="1:5" ht="30.75" customHeight="1" x14ac:dyDescent="0.15">
      <c r="B6" s="484" t="s">
        <v>366</v>
      </c>
      <c r="C6" s="484"/>
      <c r="D6" s="484"/>
      <c r="E6" s="484"/>
    </row>
    <row r="7" spans="1:5" ht="15" customHeight="1" x14ac:dyDescent="0.15">
      <c r="B7" s="169"/>
      <c r="C7" s="169"/>
      <c r="D7" s="169"/>
      <c r="E7" s="169"/>
    </row>
    <row r="8" spans="1:5" ht="21.75" customHeight="1" x14ac:dyDescent="0.15">
      <c r="B8" s="485" t="s">
        <v>368</v>
      </c>
      <c r="C8" s="486"/>
      <c r="D8" s="486"/>
      <c r="E8" s="486"/>
    </row>
    <row r="9" spans="1:5" ht="46.5" customHeight="1" x14ac:dyDescent="0.15">
      <c r="B9" s="485" t="s">
        <v>369</v>
      </c>
      <c r="C9" s="485"/>
      <c r="D9" s="485"/>
      <c r="E9" s="170"/>
    </row>
    <row r="10" spans="1:5" ht="15.75" customHeight="1" x14ac:dyDescent="0.15"/>
    <row r="11" spans="1:5" ht="39" customHeight="1" x14ac:dyDescent="0.15">
      <c r="B11" s="171" t="s">
        <v>155</v>
      </c>
      <c r="C11" s="171" t="s">
        <v>329</v>
      </c>
      <c r="D11" s="171" t="s">
        <v>152</v>
      </c>
    </row>
    <row r="12" spans="1:5" ht="39.950000000000003" customHeight="1" x14ac:dyDescent="0.15">
      <c r="B12" s="172" t="s">
        <v>127</v>
      </c>
      <c r="C12" s="173" t="s">
        <v>370</v>
      </c>
      <c r="D12" s="172" t="s">
        <v>153</v>
      </c>
    </row>
    <row r="13" spans="1:5" ht="39.950000000000003" customHeight="1" x14ac:dyDescent="0.15">
      <c r="B13" s="172" t="s">
        <v>128</v>
      </c>
      <c r="C13" s="173" t="s">
        <v>314</v>
      </c>
      <c r="D13" s="172" t="s">
        <v>153</v>
      </c>
    </row>
    <row r="14" spans="1:5" ht="39.950000000000003" customHeight="1" x14ac:dyDescent="0.15">
      <c r="B14" s="172" t="s">
        <v>129</v>
      </c>
      <c r="C14" s="173" t="s">
        <v>315</v>
      </c>
      <c r="D14" s="172" t="s">
        <v>153</v>
      </c>
    </row>
    <row r="15" spans="1:5" ht="39.950000000000003" customHeight="1" x14ac:dyDescent="0.15">
      <c r="B15" s="172" t="s">
        <v>130</v>
      </c>
      <c r="C15" s="173" t="s">
        <v>316</v>
      </c>
      <c r="D15" s="172" t="s">
        <v>153</v>
      </c>
    </row>
    <row r="16" spans="1:5" ht="39.950000000000003" customHeight="1" x14ac:dyDescent="0.15">
      <c r="B16" s="172" t="s">
        <v>132</v>
      </c>
      <c r="C16" s="173" t="s">
        <v>371</v>
      </c>
      <c r="D16" s="172" t="s">
        <v>153</v>
      </c>
    </row>
    <row r="17" spans="2:6" ht="39.950000000000003" customHeight="1" x14ac:dyDescent="0.15">
      <c r="B17" s="172" t="s">
        <v>134</v>
      </c>
      <c r="C17" s="174" t="s">
        <v>332</v>
      </c>
      <c r="D17" s="175" t="s">
        <v>154</v>
      </c>
      <c r="E17" s="193" t="str">
        <f>IF(⑥【入力不要】長期休業中開催加算報告!I13=0,"対象外","対象")</f>
        <v>対象外</v>
      </c>
      <c r="F17" s="192"/>
    </row>
    <row r="18" spans="2:6" ht="39.950000000000003" customHeight="1" x14ac:dyDescent="0.15">
      <c r="B18" s="172" t="s">
        <v>136</v>
      </c>
      <c r="C18" s="173" t="s">
        <v>319</v>
      </c>
      <c r="D18" s="172" t="s">
        <v>154</v>
      </c>
    </row>
    <row r="19" spans="2:6" ht="39.950000000000003" customHeight="1" x14ac:dyDescent="0.15">
      <c r="B19" s="172" t="s">
        <v>137</v>
      </c>
      <c r="C19" s="173" t="s">
        <v>320</v>
      </c>
      <c r="D19" s="172" t="s">
        <v>330</v>
      </c>
    </row>
    <row r="20" spans="2:6" ht="46.5" customHeight="1" x14ac:dyDescent="0.15">
      <c r="B20" s="172" t="s">
        <v>156</v>
      </c>
      <c r="C20" s="173" t="s">
        <v>372</v>
      </c>
      <c r="D20" s="175" t="s">
        <v>153</v>
      </c>
    </row>
    <row r="21" spans="2:6" ht="150.75" customHeight="1" x14ac:dyDescent="0.15">
      <c r="B21" s="172" t="s">
        <v>157</v>
      </c>
      <c r="C21" s="46" t="s">
        <v>375</v>
      </c>
      <c r="D21" s="175" t="s">
        <v>376</v>
      </c>
    </row>
    <row r="22" spans="2:6" ht="74.25" customHeight="1" x14ac:dyDescent="0.15">
      <c r="B22" s="47"/>
      <c r="C22" s="46" t="s">
        <v>317</v>
      </c>
      <c r="D22" s="154"/>
    </row>
    <row r="23" spans="2:6" ht="53.25" customHeight="1" x14ac:dyDescent="0.15">
      <c r="B23" s="47"/>
      <c r="C23" s="46" t="s">
        <v>318</v>
      </c>
      <c r="D23" s="154"/>
    </row>
  </sheetData>
  <mergeCells count="5">
    <mergeCell ref="A1:E1"/>
    <mergeCell ref="B5:E5"/>
    <mergeCell ref="B6:E6"/>
    <mergeCell ref="B8:E8"/>
    <mergeCell ref="B9:D9"/>
  </mergeCells>
  <phoneticPr fontId="1"/>
  <conditionalFormatting sqref="B17:D17">
    <cfRule type="expression" dxfId="1" priority="1">
      <formula>$E$17&lt;&gt;"対象"</formula>
    </cfRule>
  </conditionalFormatting>
  <pageMargins left="0.70866141732283472" right="0.31496062992125984" top="0.94488188976377963" bottom="0.35433070866141736" header="0.31496062992125984" footer="0.31496062992125984"/>
  <pageSetup paperSize="9" scale="79"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1B72-7CD0-4103-9E1A-DA1D5C902FD4}">
  <sheetPr>
    <tabColor theme="0"/>
  </sheetPr>
  <dimension ref="A1:BH35"/>
  <sheetViews>
    <sheetView view="pageBreakPreview" zoomScaleNormal="85" zoomScaleSheetLayoutView="100" workbookViewId="0">
      <selection activeCell="I9" sqref="I9:I12"/>
    </sheetView>
  </sheetViews>
  <sheetFormatPr defaultRowHeight="15.75" x14ac:dyDescent="0.25"/>
  <cols>
    <col min="1" max="25" width="2.77734375" style="354" customWidth="1"/>
    <col min="26" max="33" width="2.77734375" style="198" customWidth="1"/>
    <col min="34" max="16384" width="8.88671875" style="198"/>
  </cols>
  <sheetData>
    <row r="1" spans="1:60" x14ac:dyDescent="0.25">
      <c r="A1" s="219" t="s">
        <v>166</v>
      </c>
      <c r="B1" s="353"/>
      <c r="C1" s="221"/>
      <c r="D1" s="221"/>
      <c r="E1" s="221"/>
    </row>
    <row r="2" spans="1:60" x14ac:dyDescent="0.25">
      <c r="A2" s="219"/>
      <c r="B2" s="353"/>
      <c r="C2" s="221"/>
      <c r="D2" s="221"/>
      <c r="E2" s="221"/>
    </row>
    <row r="3" spans="1:60" ht="15.75" customHeight="1" x14ac:dyDescent="0.25">
      <c r="A3" s="477" t="s">
        <v>167</v>
      </c>
      <c r="B3" s="477"/>
      <c r="C3" s="477"/>
      <c r="D3" s="477"/>
      <c r="E3" s="477"/>
      <c r="F3" s="477"/>
      <c r="G3" s="477"/>
      <c r="H3" s="477"/>
      <c r="I3" s="477"/>
      <c r="J3" s="477"/>
      <c r="K3" s="477"/>
      <c r="L3" s="477"/>
      <c r="M3" s="477"/>
      <c r="N3" s="477"/>
      <c r="O3" s="477"/>
      <c r="P3" s="477"/>
      <c r="Q3" s="477"/>
      <c r="R3" s="477"/>
      <c r="S3" s="477"/>
      <c r="T3" s="477"/>
      <c r="U3" s="477"/>
      <c r="V3" s="477"/>
      <c r="W3" s="477"/>
      <c r="X3" s="477"/>
      <c r="Y3" s="477"/>
    </row>
    <row r="4" spans="1:60" ht="6" customHeight="1" x14ac:dyDescent="0.25">
      <c r="A4" s="477"/>
      <c r="B4" s="477"/>
      <c r="C4" s="477"/>
      <c r="D4" s="477"/>
      <c r="E4" s="477"/>
      <c r="F4" s="477"/>
      <c r="G4" s="477"/>
      <c r="H4" s="477"/>
      <c r="I4" s="477"/>
      <c r="J4" s="477"/>
      <c r="K4" s="477"/>
      <c r="L4" s="477"/>
      <c r="M4" s="477"/>
      <c r="N4" s="477"/>
      <c r="O4" s="477"/>
      <c r="P4" s="477"/>
      <c r="Q4" s="477"/>
      <c r="R4" s="477"/>
      <c r="S4" s="477"/>
      <c r="T4" s="477"/>
      <c r="U4" s="477"/>
      <c r="V4" s="477"/>
      <c r="W4" s="477"/>
      <c r="X4" s="477"/>
      <c r="Y4" s="477"/>
    </row>
    <row r="6" spans="1:60" x14ac:dyDescent="0.25">
      <c r="O6" s="493" t="s">
        <v>97</v>
      </c>
      <c r="P6" s="493"/>
      <c r="Q6" s="478"/>
      <c r="R6" s="478"/>
      <c r="S6" s="224" t="s">
        <v>98</v>
      </c>
      <c r="T6" s="478"/>
      <c r="U6" s="478"/>
      <c r="V6" s="224" t="s">
        <v>50</v>
      </c>
      <c r="W6" s="478"/>
      <c r="X6" s="478"/>
      <c r="Y6" s="224" t="s">
        <v>99</v>
      </c>
    </row>
    <row r="7" spans="1:60" x14ac:dyDescent="0.25">
      <c r="A7" s="224" t="s">
        <v>100</v>
      </c>
      <c r="B7" s="224"/>
      <c r="C7" s="224"/>
      <c r="D7" s="224"/>
      <c r="E7" s="224"/>
      <c r="F7" s="224"/>
      <c r="G7" s="224"/>
      <c r="H7" s="224"/>
      <c r="I7" s="224"/>
      <c r="J7" s="224"/>
      <c r="K7" s="224"/>
      <c r="L7" s="224"/>
      <c r="M7" s="224"/>
      <c r="N7" s="224"/>
      <c r="O7" s="224"/>
      <c r="P7" s="224"/>
      <c r="Q7" s="224"/>
      <c r="R7" s="224"/>
      <c r="S7" s="224"/>
      <c r="T7" s="224"/>
      <c r="U7" s="224"/>
      <c r="V7" s="224"/>
      <c r="W7" s="224"/>
      <c r="X7" s="224"/>
      <c r="Y7" s="224"/>
    </row>
    <row r="8" spans="1:60" x14ac:dyDescent="0.25">
      <c r="A8" s="224"/>
      <c r="B8" s="224"/>
      <c r="C8" s="224"/>
      <c r="D8" s="224"/>
      <c r="E8" s="224"/>
      <c r="F8" s="224"/>
      <c r="G8" s="224"/>
      <c r="H8" s="224"/>
      <c r="I8" s="224"/>
      <c r="J8" s="224"/>
      <c r="K8" s="224"/>
      <c r="L8" s="224"/>
      <c r="M8" s="224"/>
      <c r="N8" s="224"/>
      <c r="O8" s="224"/>
      <c r="P8" s="224"/>
      <c r="Q8" s="224"/>
      <c r="R8" s="224"/>
      <c r="S8" s="224"/>
      <c r="T8" s="224"/>
      <c r="U8" s="224"/>
      <c r="V8" s="224"/>
      <c r="W8" s="224"/>
      <c r="X8" s="224"/>
      <c r="Y8" s="224"/>
    </row>
    <row r="9" spans="1:60" x14ac:dyDescent="0.25">
      <c r="A9" s="224"/>
      <c r="B9" s="224"/>
      <c r="C9" s="224"/>
      <c r="D9" s="224"/>
      <c r="E9" s="224"/>
      <c r="F9" s="224"/>
      <c r="G9" s="224"/>
      <c r="H9" s="355" t="s">
        <v>94</v>
      </c>
      <c r="I9" s="356"/>
      <c r="J9" s="356"/>
      <c r="K9" s="356"/>
      <c r="L9" s="491"/>
      <c r="M9" s="491"/>
      <c r="N9" s="491"/>
      <c r="O9" s="491"/>
      <c r="P9" s="491"/>
      <c r="Q9" s="491"/>
      <c r="R9" s="491"/>
      <c r="S9" s="491"/>
      <c r="T9" s="491"/>
      <c r="U9" s="491"/>
      <c r="V9" s="491"/>
      <c r="W9" s="491"/>
      <c r="X9" s="491"/>
      <c r="Y9" s="491"/>
    </row>
    <row r="10" spans="1:60" x14ac:dyDescent="0.25">
      <c r="A10" s="224"/>
      <c r="B10" s="224"/>
      <c r="C10" s="224"/>
      <c r="D10" s="224"/>
      <c r="E10" s="224"/>
      <c r="F10" s="224"/>
      <c r="G10" s="224"/>
      <c r="H10" s="355" t="s">
        <v>101</v>
      </c>
      <c r="I10" s="356"/>
      <c r="J10" s="356"/>
      <c r="K10" s="356"/>
      <c r="L10" s="356"/>
      <c r="M10" s="494"/>
      <c r="N10" s="494"/>
      <c r="O10" s="494"/>
      <c r="P10" s="494"/>
      <c r="Q10" s="494"/>
      <c r="R10" s="494"/>
      <c r="S10" s="494"/>
      <c r="T10" s="494"/>
      <c r="U10" s="494"/>
      <c r="V10" s="494"/>
      <c r="W10" s="494"/>
      <c r="X10" s="494"/>
      <c r="Y10" s="494"/>
    </row>
    <row r="11" spans="1:60" x14ac:dyDescent="0.25">
      <c r="A11" s="224"/>
      <c r="B11" s="224"/>
      <c r="C11" s="224"/>
      <c r="D11" s="224"/>
      <c r="E11" s="224"/>
      <c r="F11" s="224"/>
      <c r="G11" s="224"/>
      <c r="H11" s="355" t="s">
        <v>95</v>
      </c>
      <c r="I11" s="356"/>
      <c r="J11" s="356"/>
      <c r="K11" s="356"/>
      <c r="L11" s="356"/>
      <c r="M11" s="356"/>
      <c r="N11" s="491"/>
      <c r="O11" s="491"/>
      <c r="P11" s="491"/>
      <c r="Q11" s="491"/>
      <c r="R11" s="491"/>
      <c r="S11" s="491"/>
      <c r="T11" s="491"/>
      <c r="U11" s="491"/>
      <c r="V11" s="491"/>
      <c r="W11" s="491"/>
      <c r="X11" s="491"/>
      <c r="Y11" s="491"/>
    </row>
    <row r="12" spans="1:60" ht="32.25" customHeight="1" x14ac:dyDescent="0.25">
      <c r="A12" s="224"/>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row>
    <row r="13" spans="1:60" ht="15.75" customHeight="1" x14ac:dyDescent="0.25">
      <c r="A13" s="492" t="s">
        <v>394</v>
      </c>
      <c r="B13" s="492"/>
      <c r="C13" s="492"/>
      <c r="D13" s="492"/>
      <c r="E13" s="492"/>
      <c r="F13" s="492"/>
      <c r="G13" s="492"/>
      <c r="H13" s="492"/>
      <c r="I13" s="492"/>
      <c r="J13" s="492"/>
      <c r="K13" s="492"/>
      <c r="L13" s="492"/>
      <c r="M13" s="492"/>
      <c r="N13" s="492"/>
      <c r="O13" s="492"/>
      <c r="P13" s="492"/>
      <c r="Q13" s="492"/>
      <c r="R13" s="492"/>
      <c r="S13" s="492"/>
      <c r="T13" s="492"/>
      <c r="U13" s="492"/>
      <c r="V13" s="492"/>
      <c r="W13" s="492"/>
      <c r="X13" s="492"/>
      <c r="Y13" s="492"/>
    </row>
    <row r="14" spans="1:60" x14ac:dyDescent="0.25">
      <c r="A14" s="492"/>
      <c r="B14" s="492"/>
      <c r="C14" s="492"/>
      <c r="D14" s="492"/>
      <c r="E14" s="492"/>
      <c r="F14" s="492"/>
      <c r="G14" s="492"/>
      <c r="H14" s="492"/>
      <c r="I14" s="492"/>
      <c r="J14" s="492"/>
      <c r="K14" s="492"/>
      <c r="L14" s="492"/>
      <c r="M14" s="492"/>
      <c r="N14" s="492"/>
      <c r="O14" s="492"/>
      <c r="P14" s="492"/>
      <c r="Q14" s="492"/>
      <c r="R14" s="492"/>
      <c r="S14" s="492"/>
      <c r="T14" s="492"/>
      <c r="U14" s="492"/>
      <c r="V14" s="492"/>
      <c r="W14" s="492"/>
      <c r="X14" s="492"/>
      <c r="Y14" s="492"/>
    </row>
    <row r="15" spans="1:60" ht="28.5" customHeight="1" x14ac:dyDescent="0.25">
      <c r="A15" s="224"/>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row>
    <row r="16" spans="1:60" x14ac:dyDescent="0.25">
      <c r="A16" s="493" t="s">
        <v>96</v>
      </c>
      <c r="B16" s="493"/>
      <c r="C16" s="493"/>
      <c r="D16" s="493"/>
      <c r="E16" s="493"/>
      <c r="F16" s="493"/>
      <c r="G16" s="493"/>
      <c r="H16" s="493"/>
      <c r="I16" s="493"/>
      <c r="J16" s="493"/>
      <c r="K16" s="493"/>
      <c r="L16" s="493"/>
      <c r="M16" s="493"/>
      <c r="N16" s="493"/>
      <c r="O16" s="493"/>
      <c r="P16" s="493"/>
      <c r="Q16" s="493"/>
      <c r="R16" s="493"/>
      <c r="S16" s="493"/>
      <c r="T16" s="493"/>
      <c r="U16" s="493"/>
      <c r="V16" s="493"/>
      <c r="W16" s="493"/>
      <c r="X16" s="493"/>
      <c r="Y16" s="493"/>
      <c r="AL16" s="496"/>
      <c r="AM16" s="496"/>
      <c r="AN16" s="496"/>
      <c r="AO16" s="496"/>
      <c r="AP16" s="496"/>
      <c r="AQ16" s="496"/>
      <c r="AR16" s="496"/>
      <c r="AS16" s="496"/>
      <c r="AT16" s="496"/>
      <c r="AU16" s="496"/>
      <c r="AV16" s="496"/>
      <c r="AW16" s="496"/>
      <c r="AX16" s="496"/>
      <c r="AY16" s="496"/>
      <c r="AZ16" s="496"/>
      <c r="BA16" s="496"/>
      <c r="BB16" s="496"/>
      <c r="BC16" s="496"/>
      <c r="BD16" s="496"/>
      <c r="BE16" s="496"/>
      <c r="BF16" s="496"/>
      <c r="BG16" s="496"/>
      <c r="BH16" s="496"/>
    </row>
    <row r="17" spans="1:60" ht="31.5" customHeight="1" x14ac:dyDescent="0.25">
      <c r="A17" s="357"/>
      <c r="B17" s="357"/>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AL17" s="496"/>
      <c r="AM17" s="496"/>
      <c r="AN17" s="496"/>
      <c r="AO17" s="496"/>
      <c r="AP17" s="496"/>
      <c r="AQ17" s="496"/>
      <c r="AR17" s="496"/>
      <c r="AS17" s="496"/>
      <c r="AT17" s="496"/>
      <c r="AU17" s="496"/>
      <c r="AV17" s="496"/>
      <c r="AW17" s="496"/>
      <c r="AX17" s="496"/>
      <c r="AY17" s="496"/>
      <c r="AZ17" s="496"/>
      <c r="BA17" s="496"/>
      <c r="BB17" s="496"/>
      <c r="BC17" s="496"/>
      <c r="BD17" s="496"/>
      <c r="BE17" s="496"/>
      <c r="BF17" s="496"/>
      <c r="BG17" s="496"/>
      <c r="BH17" s="496"/>
    </row>
    <row r="18" spans="1:60" x14ac:dyDescent="0.25">
      <c r="A18" s="224"/>
      <c r="B18" s="224">
        <v>1</v>
      </c>
      <c r="C18" s="224" t="s">
        <v>168</v>
      </c>
      <c r="E18" s="224"/>
      <c r="F18" s="224"/>
      <c r="G18" s="224"/>
      <c r="I18" s="224"/>
      <c r="J18" s="224"/>
      <c r="K18" s="224" t="s">
        <v>172</v>
      </c>
      <c r="L18" s="224"/>
      <c r="M18" s="224"/>
      <c r="N18" s="224"/>
      <c r="O18" s="224"/>
      <c r="P18" s="224"/>
      <c r="Q18" s="224"/>
      <c r="R18" s="224"/>
      <c r="S18" s="224"/>
      <c r="T18" s="224"/>
      <c r="U18" s="224"/>
      <c r="V18" s="224"/>
      <c r="W18" s="224"/>
      <c r="X18" s="224"/>
      <c r="Y18" s="224"/>
      <c r="AL18" s="496"/>
      <c r="AM18" s="496"/>
      <c r="AN18" s="496"/>
      <c r="AO18" s="496"/>
      <c r="AP18" s="496"/>
      <c r="AQ18" s="496"/>
      <c r="AR18" s="496"/>
      <c r="AS18" s="496"/>
      <c r="AT18" s="496"/>
      <c r="AU18" s="496"/>
      <c r="AV18" s="496"/>
      <c r="AW18" s="496"/>
      <c r="AX18" s="496"/>
      <c r="AY18" s="496"/>
      <c r="AZ18" s="496"/>
      <c r="BA18" s="496"/>
      <c r="BB18" s="496"/>
      <c r="BC18" s="496"/>
      <c r="BD18" s="496"/>
      <c r="BE18" s="496"/>
      <c r="BF18" s="496"/>
      <c r="BG18" s="496"/>
      <c r="BH18" s="496"/>
    </row>
    <row r="19" spans="1:60" x14ac:dyDescent="0.25">
      <c r="A19" s="224"/>
      <c r="B19" s="224"/>
      <c r="C19" s="224"/>
      <c r="D19" s="224"/>
      <c r="E19" s="224"/>
      <c r="F19" s="224"/>
      <c r="G19" s="224"/>
      <c r="H19" s="224"/>
      <c r="J19" s="224"/>
      <c r="K19" s="224"/>
      <c r="L19" s="224"/>
      <c r="M19" s="224"/>
      <c r="N19" s="224"/>
      <c r="O19" s="224"/>
      <c r="P19" s="224"/>
      <c r="Q19" s="224"/>
      <c r="R19" s="224"/>
      <c r="S19" s="224"/>
      <c r="T19" s="224"/>
      <c r="U19" s="224"/>
      <c r="V19" s="224"/>
      <c r="W19" s="224"/>
      <c r="X19" s="224"/>
      <c r="Y19" s="224"/>
      <c r="AL19" s="496"/>
      <c r="AM19" s="496"/>
      <c r="AN19" s="496"/>
      <c r="AO19" s="496"/>
      <c r="AP19" s="496"/>
      <c r="AQ19" s="496"/>
      <c r="AR19" s="496"/>
      <c r="AS19" s="496"/>
      <c r="AT19" s="496"/>
      <c r="AU19" s="496"/>
      <c r="AV19" s="496"/>
      <c r="AW19" s="496"/>
      <c r="AX19" s="496"/>
      <c r="AY19" s="496"/>
      <c r="AZ19" s="496"/>
      <c r="BA19" s="496"/>
      <c r="BB19" s="496"/>
      <c r="BC19" s="496"/>
      <c r="BD19" s="496"/>
      <c r="BE19" s="496"/>
      <c r="BF19" s="496"/>
      <c r="BG19" s="496"/>
      <c r="BH19" s="496"/>
    </row>
    <row r="20" spans="1:60" x14ac:dyDescent="0.25">
      <c r="A20" s="224"/>
      <c r="B20" s="224">
        <v>2</v>
      </c>
      <c r="C20" s="224" t="s">
        <v>169</v>
      </c>
      <c r="E20" s="224"/>
      <c r="F20" s="224"/>
      <c r="G20" s="224"/>
      <c r="H20" s="224"/>
      <c r="I20" s="224"/>
      <c r="J20" s="224"/>
      <c r="K20" s="489" t="s">
        <v>173</v>
      </c>
      <c r="L20" s="489"/>
      <c r="M20" s="478"/>
      <c r="N20" s="478"/>
      <c r="O20" s="224" t="s">
        <v>174</v>
      </c>
      <c r="P20" s="478"/>
      <c r="Q20" s="478"/>
      <c r="R20" s="224" t="s">
        <v>175</v>
      </c>
      <c r="S20" s="478"/>
      <c r="T20" s="478"/>
      <c r="U20" s="224" t="s">
        <v>176</v>
      </c>
      <c r="V20" s="224" t="s">
        <v>177</v>
      </c>
      <c r="W20" s="224"/>
      <c r="X20" s="224"/>
      <c r="Y20" s="224"/>
      <c r="AL20" s="496"/>
      <c r="AM20" s="496"/>
      <c r="AN20" s="496"/>
      <c r="AO20" s="496"/>
      <c r="AP20" s="496"/>
      <c r="AQ20" s="496"/>
      <c r="AR20" s="496"/>
      <c r="AS20" s="496"/>
      <c r="AT20" s="496"/>
      <c r="AU20" s="496"/>
      <c r="AV20" s="496"/>
      <c r="AW20" s="496"/>
      <c r="AX20" s="496"/>
      <c r="AY20" s="496"/>
      <c r="AZ20" s="496"/>
      <c r="BA20" s="496"/>
      <c r="BB20" s="496"/>
      <c r="BC20" s="496"/>
      <c r="BD20" s="496"/>
      <c r="BE20" s="496"/>
      <c r="BF20" s="496"/>
      <c r="BG20" s="496"/>
      <c r="BH20" s="496"/>
    </row>
    <row r="21" spans="1:60" ht="4.5" customHeight="1" x14ac:dyDescent="0.25">
      <c r="A21" s="224"/>
      <c r="B21" s="224"/>
      <c r="C21" s="224"/>
      <c r="E21" s="224"/>
      <c r="F21" s="224"/>
      <c r="G21" s="224"/>
      <c r="H21" s="224"/>
      <c r="I21" s="224"/>
      <c r="J21" s="224"/>
      <c r="K21" s="358"/>
      <c r="L21" s="358"/>
      <c r="M21" s="351"/>
      <c r="N21" s="351"/>
      <c r="O21" s="341"/>
      <c r="P21" s="351"/>
      <c r="Q21" s="351"/>
      <c r="R21" s="341"/>
      <c r="S21" s="351"/>
      <c r="T21" s="351"/>
      <c r="U21" s="224"/>
      <c r="V21" s="224"/>
      <c r="W21" s="224"/>
      <c r="X21" s="224"/>
      <c r="Y21" s="224"/>
      <c r="AL21" s="352"/>
      <c r="AM21" s="352"/>
      <c r="AN21" s="352"/>
      <c r="AO21" s="352"/>
      <c r="AP21" s="352"/>
      <c r="AQ21" s="352"/>
      <c r="AR21" s="352"/>
      <c r="AS21" s="352"/>
      <c r="AT21" s="352"/>
      <c r="AU21" s="352"/>
      <c r="AV21" s="352"/>
      <c r="AW21" s="352"/>
      <c r="AX21" s="352"/>
      <c r="AY21" s="352"/>
      <c r="AZ21" s="352"/>
      <c r="BA21" s="352"/>
      <c r="BB21" s="352"/>
      <c r="BC21" s="352"/>
      <c r="BD21" s="352"/>
      <c r="BE21" s="352"/>
      <c r="BF21" s="352"/>
      <c r="BG21" s="352"/>
      <c r="BH21" s="352"/>
    </row>
    <row r="22" spans="1:60" ht="15.75" customHeight="1" x14ac:dyDescent="0.25">
      <c r="A22" s="224"/>
      <c r="B22" s="224"/>
      <c r="C22" s="228"/>
      <c r="D22" s="228"/>
      <c r="E22" s="228"/>
      <c r="F22" s="228"/>
      <c r="G22" s="228"/>
      <c r="H22" s="228"/>
      <c r="I22" s="228"/>
      <c r="J22" s="228"/>
      <c r="K22" s="489" t="s">
        <v>178</v>
      </c>
      <c r="L22" s="489"/>
      <c r="M22" s="490">
        <v>9</v>
      </c>
      <c r="N22" s="490"/>
      <c r="O22" s="224" t="s">
        <v>174</v>
      </c>
      <c r="P22" s="490">
        <v>3</v>
      </c>
      <c r="Q22" s="490"/>
      <c r="R22" s="224" t="s">
        <v>175</v>
      </c>
      <c r="S22" s="490">
        <v>31</v>
      </c>
      <c r="T22" s="490"/>
      <c r="U22" s="224" t="s">
        <v>176</v>
      </c>
      <c r="V22" s="224" t="s">
        <v>179</v>
      </c>
      <c r="W22" s="228"/>
      <c r="X22" s="228"/>
      <c r="Y22" s="228"/>
    </row>
    <row r="23" spans="1:60" x14ac:dyDescent="0.25">
      <c r="A23" s="224"/>
      <c r="B23" s="224"/>
      <c r="C23" s="228" t="s">
        <v>170</v>
      </c>
      <c r="D23" s="228"/>
      <c r="E23" s="228"/>
      <c r="F23" s="228"/>
      <c r="G23" s="228"/>
      <c r="H23" s="228"/>
      <c r="I23" s="228"/>
      <c r="J23" s="228"/>
      <c r="K23" s="228"/>
      <c r="L23" s="228"/>
      <c r="M23" s="228"/>
      <c r="N23" s="228"/>
      <c r="O23" s="228"/>
      <c r="P23" s="228"/>
      <c r="Q23" s="228"/>
      <c r="R23" s="228"/>
      <c r="S23" s="228"/>
      <c r="T23" s="228"/>
      <c r="U23" s="228"/>
      <c r="V23" s="228"/>
      <c r="W23" s="228"/>
      <c r="X23" s="228"/>
      <c r="Y23" s="228"/>
    </row>
    <row r="24" spans="1:60" ht="15.75" customHeight="1" x14ac:dyDescent="0.25">
      <c r="A24" s="224"/>
      <c r="B24" s="224">
        <v>3</v>
      </c>
      <c r="C24" s="359" t="s">
        <v>171</v>
      </c>
      <c r="D24" s="359"/>
      <c r="E24" s="359"/>
      <c r="F24" s="359"/>
      <c r="G24" s="359"/>
      <c r="H24" s="359"/>
      <c r="I24" s="359"/>
      <c r="J24" s="359"/>
      <c r="K24" s="224" t="s">
        <v>180</v>
      </c>
      <c r="L24" s="359"/>
      <c r="M24" s="359"/>
      <c r="N24" s="359"/>
      <c r="O24" s="359"/>
      <c r="P24" s="359"/>
      <c r="Q24" s="359"/>
      <c r="R24" s="359"/>
      <c r="S24" s="359"/>
      <c r="T24" s="359"/>
      <c r="U24" s="359"/>
      <c r="V24" s="359"/>
      <c r="W24" s="359"/>
      <c r="X24" s="359"/>
      <c r="Y24" s="359"/>
      <c r="AA24" s="198" t="s">
        <v>378</v>
      </c>
    </row>
    <row r="25" spans="1:60" x14ac:dyDescent="0.25">
      <c r="A25" s="224"/>
      <c r="B25" s="224"/>
      <c r="C25" s="228"/>
      <c r="D25" s="228"/>
      <c r="E25" s="228"/>
      <c r="F25" s="228"/>
      <c r="G25" s="228"/>
      <c r="H25" s="228"/>
      <c r="I25" s="228"/>
      <c r="J25" s="228"/>
      <c r="K25" s="224" t="s">
        <v>181</v>
      </c>
      <c r="L25" s="228"/>
      <c r="M25" s="228"/>
      <c r="N25" s="228"/>
      <c r="O25" s="228"/>
      <c r="P25" s="228"/>
      <c r="Q25" s="228"/>
      <c r="R25" s="228"/>
      <c r="S25" s="228"/>
      <c r="T25" s="228"/>
      <c r="U25" s="228"/>
      <c r="V25" s="228"/>
      <c r="W25" s="228"/>
      <c r="X25" s="228"/>
      <c r="Y25" s="228"/>
      <c r="AA25" s="229" t="str">
        <f>IF(⑥【入力不要】長期休業中開催加算報告!I13=0,"長期加算対象外","長期加算あり")</f>
        <v>長期加算対象外</v>
      </c>
    </row>
    <row r="26" spans="1:60" ht="15.75" customHeight="1" x14ac:dyDescent="0.25">
      <c r="A26" s="224"/>
      <c r="B26" s="224"/>
      <c r="C26" s="228"/>
      <c r="D26" s="228"/>
      <c r="E26" s="228"/>
      <c r="F26" s="228"/>
      <c r="G26" s="228"/>
      <c r="H26" s="228"/>
      <c r="I26" s="228"/>
      <c r="J26" s="228"/>
      <c r="K26" s="224" t="s">
        <v>324</v>
      </c>
      <c r="L26" s="228"/>
      <c r="M26" s="228"/>
      <c r="N26" s="228"/>
      <c r="O26" s="228"/>
      <c r="P26" s="228"/>
      <c r="Q26" s="228"/>
      <c r="R26" s="228"/>
      <c r="S26" s="228"/>
      <c r="T26" s="228"/>
      <c r="U26" s="228"/>
      <c r="V26" s="228"/>
      <c r="W26" s="228"/>
      <c r="X26" s="228"/>
      <c r="Y26" s="228"/>
      <c r="AA26" s="495" t="s">
        <v>377</v>
      </c>
      <c r="AB26" s="495"/>
      <c r="AC26" s="495"/>
      <c r="AD26" s="495"/>
      <c r="AE26" s="495"/>
      <c r="AF26" s="495"/>
      <c r="AG26" s="495"/>
      <c r="AH26" s="449"/>
    </row>
    <row r="27" spans="1:60" x14ac:dyDescent="0.25">
      <c r="A27" s="224"/>
      <c r="B27" s="224"/>
      <c r="C27" s="228"/>
      <c r="D27" s="228"/>
      <c r="E27" s="228"/>
      <c r="F27" s="228"/>
      <c r="G27" s="228"/>
      <c r="H27" s="228"/>
      <c r="I27" s="228"/>
      <c r="J27" s="228"/>
      <c r="K27" s="224" t="s">
        <v>323</v>
      </c>
      <c r="L27" s="228"/>
      <c r="M27" s="228"/>
      <c r="N27" s="228"/>
      <c r="O27" s="228"/>
      <c r="P27" s="228"/>
      <c r="Q27" s="228"/>
      <c r="R27" s="228"/>
      <c r="S27" s="228"/>
      <c r="T27" s="228"/>
      <c r="U27" s="228"/>
      <c r="V27" s="228"/>
      <c r="W27" s="228"/>
      <c r="X27" s="228"/>
      <c r="Y27" s="228"/>
      <c r="AA27" s="495"/>
      <c r="AB27" s="495"/>
      <c r="AC27" s="495"/>
      <c r="AD27" s="495"/>
      <c r="AE27" s="495"/>
      <c r="AF27" s="495"/>
      <c r="AG27" s="495"/>
      <c r="AH27" s="449"/>
    </row>
    <row r="28" spans="1:60" x14ac:dyDescent="0.25">
      <c r="A28" s="224"/>
      <c r="B28" s="224"/>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AA28" s="495"/>
      <c r="AB28" s="495"/>
      <c r="AC28" s="495"/>
      <c r="AD28" s="495"/>
      <c r="AE28" s="495"/>
      <c r="AF28" s="495"/>
      <c r="AG28" s="495"/>
      <c r="AH28" s="449"/>
    </row>
    <row r="29" spans="1:60" ht="18.75" customHeight="1" x14ac:dyDescent="0.25">
      <c r="A29" s="224"/>
      <c r="B29" s="224">
        <v>4</v>
      </c>
      <c r="C29" s="359" t="s">
        <v>182</v>
      </c>
      <c r="D29" s="228"/>
      <c r="E29" s="228"/>
      <c r="F29" s="228"/>
      <c r="G29" s="228"/>
      <c r="H29" s="228"/>
      <c r="I29" s="228"/>
      <c r="J29" s="228"/>
      <c r="K29" s="228"/>
      <c r="L29" s="228"/>
      <c r="M29" s="228"/>
      <c r="N29" s="228"/>
      <c r="O29" s="228"/>
      <c r="P29" s="228"/>
      <c r="Q29" s="228"/>
      <c r="R29" s="228"/>
      <c r="S29" s="228"/>
      <c r="T29" s="228"/>
      <c r="U29" s="228"/>
      <c r="V29" s="228"/>
      <c r="W29" s="228"/>
      <c r="X29" s="228"/>
      <c r="Y29" s="228"/>
      <c r="AA29" s="495"/>
      <c r="AB29" s="495"/>
      <c r="AC29" s="495"/>
      <c r="AD29" s="495"/>
      <c r="AE29" s="495"/>
      <c r="AF29" s="495"/>
      <c r="AG29" s="495"/>
      <c r="AH29" s="449"/>
    </row>
    <row r="30" spans="1:60" ht="3" customHeight="1" x14ac:dyDescent="0.25">
      <c r="A30" s="224"/>
      <c r="B30" s="224"/>
      <c r="C30" s="228"/>
      <c r="D30" s="228"/>
      <c r="E30" s="228"/>
      <c r="F30" s="228"/>
      <c r="G30" s="228"/>
      <c r="H30" s="228"/>
      <c r="I30" s="228"/>
      <c r="J30" s="228"/>
      <c r="K30" s="228"/>
      <c r="L30" s="228"/>
      <c r="M30" s="228"/>
      <c r="N30" s="228"/>
      <c r="O30" s="228"/>
      <c r="P30" s="228"/>
      <c r="Q30" s="228"/>
      <c r="R30" s="228"/>
      <c r="S30" s="228"/>
      <c r="T30" s="228"/>
      <c r="U30" s="228"/>
      <c r="V30" s="228"/>
      <c r="W30" s="228"/>
      <c r="X30" s="228"/>
      <c r="Y30" s="228"/>
    </row>
    <row r="31" spans="1:60" x14ac:dyDescent="0.25">
      <c r="A31" s="224"/>
      <c r="B31" s="224"/>
      <c r="C31" s="360"/>
      <c r="D31" s="224" t="s">
        <v>183</v>
      </c>
      <c r="E31" s="360"/>
      <c r="F31" s="360"/>
      <c r="G31" s="360"/>
      <c r="H31" s="360"/>
      <c r="I31" s="360"/>
      <c r="J31" s="360"/>
      <c r="K31" s="361"/>
      <c r="L31" s="487"/>
      <c r="M31" s="487"/>
      <c r="N31" s="487"/>
      <c r="O31" s="487"/>
      <c r="P31" s="360" t="s">
        <v>186</v>
      </c>
      <c r="Q31" s="360"/>
      <c r="R31" s="360"/>
      <c r="S31" s="360"/>
      <c r="T31" s="360"/>
      <c r="U31" s="360"/>
      <c r="V31" s="360"/>
      <c r="W31" s="360"/>
      <c r="X31" s="360"/>
      <c r="Y31" s="360"/>
    </row>
    <row r="32" spans="1:60" ht="4.5" customHeight="1" x14ac:dyDescent="0.25">
      <c r="A32" s="224"/>
      <c r="B32" s="224"/>
      <c r="C32" s="224"/>
      <c r="E32" s="224"/>
      <c r="F32" s="224"/>
      <c r="G32" s="224"/>
      <c r="H32" s="224"/>
      <c r="I32" s="224"/>
      <c r="J32" s="224"/>
      <c r="K32" s="358"/>
      <c r="L32" s="358"/>
      <c r="M32" s="351"/>
      <c r="N32" s="351"/>
      <c r="O32" s="341"/>
      <c r="P32" s="351"/>
      <c r="Q32" s="351"/>
      <c r="R32" s="341"/>
      <c r="S32" s="351"/>
      <c r="T32" s="351"/>
      <c r="U32" s="224"/>
      <c r="V32" s="224"/>
      <c r="W32" s="224"/>
      <c r="X32" s="224"/>
      <c r="Y32" s="224"/>
      <c r="AL32" s="352"/>
      <c r="AM32" s="352"/>
      <c r="AN32" s="352"/>
      <c r="AO32" s="352"/>
      <c r="AP32" s="352"/>
      <c r="AQ32" s="352"/>
      <c r="AR32" s="352"/>
      <c r="AS32" s="352"/>
      <c r="AT32" s="352"/>
      <c r="AU32" s="352"/>
      <c r="AV32" s="352"/>
      <c r="AW32" s="352"/>
      <c r="AX32" s="352"/>
      <c r="AY32" s="352"/>
      <c r="AZ32" s="352"/>
      <c r="BA32" s="352"/>
      <c r="BB32" s="352"/>
      <c r="BC32" s="352"/>
      <c r="BD32" s="352"/>
      <c r="BE32" s="352"/>
      <c r="BF32" s="352"/>
      <c r="BG32" s="352"/>
      <c r="BH32" s="352"/>
    </row>
    <row r="33" spans="1:60" x14ac:dyDescent="0.25">
      <c r="D33" s="224" t="s">
        <v>184</v>
      </c>
      <c r="K33" s="354" t="s">
        <v>187</v>
      </c>
      <c r="L33" s="487"/>
      <c r="M33" s="487"/>
      <c r="N33" s="487"/>
      <c r="O33" s="487"/>
      <c r="P33" s="224" t="s">
        <v>186</v>
      </c>
      <c r="Q33" s="354" t="s">
        <v>188</v>
      </c>
    </row>
    <row r="34" spans="1:60" ht="4.5" customHeight="1" x14ac:dyDescent="0.25">
      <c r="A34" s="224"/>
      <c r="B34" s="224"/>
      <c r="C34" s="224"/>
      <c r="E34" s="224"/>
      <c r="F34" s="224"/>
      <c r="G34" s="224"/>
      <c r="H34" s="224"/>
      <c r="I34" s="224"/>
      <c r="J34" s="224"/>
      <c r="K34" s="358"/>
      <c r="L34" s="358"/>
      <c r="M34" s="351"/>
      <c r="N34" s="351"/>
      <c r="O34" s="341"/>
      <c r="P34" s="351"/>
      <c r="Q34" s="351"/>
      <c r="R34" s="341"/>
      <c r="S34" s="351"/>
      <c r="T34" s="351"/>
      <c r="U34" s="224"/>
      <c r="V34" s="224"/>
      <c r="W34" s="224"/>
      <c r="X34" s="224"/>
      <c r="Y34" s="224"/>
      <c r="AL34" s="352"/>
      <c r="AM34" s="352"/>
      <c r="AN34" s="352"/>
      <c r="AO34" s="352"/>
      <c r="AP34" s="352"/>
      <c r="AQ34" s="352"/>
      <c r="AR34" s="352"/>
      <c r="AS34" s="352"/>
      <c r="AT34" s="352"/>
      <c r="AU34" s="352"/>
      <c r="AV34" s="352"/>
      <c r="AW34" s="352"/>
      <c r="AX34" s="352"/>
      <c r="AY34" s="352"/>
      <c r="AZ34" s="352"/>
      <c r="BA34" s="352"/>
      <c r="BB34" s="352"/>
      <c r="BC34" s="352"/>
      <c r="BD34" s="352"/>
      <c r="BE34" s="352"/>
      <c r="BF34" s="352"/>
      <c r="BG34" s="352"/>
      <c r="BH34" s="352"/>
    </row>
    <row r="35" spans="1:60" x14ac:dyDescent="0.25">
      <c r="D35" s="224" t="s">
        <v>185</v>
      </c>
      <c r="L35" s="488">
        <f>⑤収支報告!C6</f>
        <v>0</v>
      </c>
      <c r="M35" s="488"/>
      <c r="N35" s="488"/>
      <c r="O35" s="488"/>
      <c r="P35" s="224" t="s">
        <v>186</v>
      </c>
    </row>
  </sheetData>
  <sheetProtection algorithmName="SHA-512" hashValue="a2oDfqE3iSsJqQEzd/sWN6iUNU+JiB7Dqc8Kg9AbT2bxTI09PBA+rvhWJT2dZ4pTPEmvvSzvQzZl4VGX4jNXjg==" saltValue="AgFdEWbO6hubZhLmbdmWbg==" spinCount="100000" sheet="1" objects="1" scenarios="1"/>
  <mergeCells count="23">
    <mergeCell ref="AA26:AG29"/>
    <mergeCell ref="AL16:BH20"/>
    <mergeCell ref="K20:L20"/>
    <mergeCell ref="S20:T20"/>
    <mergeCell ref="P20:Q20"/>
    <mergeCell ref="M20:N20"/>
    <mergeCell ref="P22:Q22"/>
    <mergeCell ref="S22:T22"/>
    <mergeCell ref="A3:Y4"/>
    <mergeCell ref="O6:P6"/>
    <mergeCell ref="Q6:R6"/>
    <mergeCell ref="T6:U6"/>
    <mergeCell ref="W6:X6"/>
    <mergeCell ref="L9:Y9"/>
    <mergeCell ref="A13:Y14"/>
    <mergeCell ref="A16:Y16"/>
    <mergeCell ref="M10:Y10"/>
    <mergeCell ref="N11:Y11"/>
    <mergeCell ref="L31:O31"/>
    <mergeCell ref="L33:O33"/>
    <mergeCell ref="L35:O35"/>
    <mergeCell ref="K22:L22"/>
    <mergeCell ref="M22:N22"/>
  </mergeCells>
  <phoneticPr fontId="1"/>
  <conditionalFormatting sqref="K26">
    <cfRule type="expression" dxfId="0" priority="1">
      <formula>$AA$25&lt;&gt;"長期加算あり"</formula>
    </cfRule>
  </conditionalFormatting>
  <pageMargins left="0.70866141732283472" right="0.70866141732283472" top="0.74803149606299213" bottom="0.55118110236220474"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A3E4-382F-45EF-9E49-63A88FBD4D26}">
  <sheetPr>
    <tabColor theme="0"/>
  </sheetPr>
  <dimension ref="A1:AH89"/>
  <sheetViews>
    <sheetView view="pageBreakPreview" zoomScaleNormal="85" zoomScaleSheetLayoutView="100" workbookViewId="0">
      <selection activeCell="U15" sqref="U15"/>
    </sheetView>
  </sheetViews>
  <sheetFormatPr defaultRowHeight="15.75" x14ac:dyDescent="0.25"/>
  <cols>
    <col min="1" max="1" width="2.77734375" style="363" customWidth="1"/>
    <col min="2" max="4" width="3.33203125" style="363" customWidth="1"/>
    <col min="5" max="6" width="2.77734375" style="363" customWidth="1"/>
    <col min="7" max="7" width="2.109375" style="363" customWidth="1"/>
    <col min="8" max="9" width="2.77734375" style="363" customWidth="1"/>
    <col min="10" max="10" width="2.33203125" style="363" customWidth="1"/>
    <col min="11" max="12" width="3.33203125" style="363" customWidth="1"/>
    <col min="13" max="13" width="3.88671875" style="363" customWidth="1"/>
    <col min="14" max="23" width="2.77734375" style="363" customWidth="1"/>
    <col min="24" max="24" width="6.5546875" style="363" customWidth="1"/>
    <col min="25" max="25" width="2.77734375" style="363" customWidth="1"/>
    <col min="26" max="26" width="2.77734375" style="354" customWidth="1"/>
    <col min="27" max="27" width="10.5546875" style="354" customWidth="1"/>
    <col min="28" max="28" width="8.33203125" style="354" customWidth="1"/>
    <col min="29" max="33" width="2.77734375" style="354" customWidth="1"/>
    <col min="34" max="16384" width="8.88671875" style="354"/>
  </cols>
  <sheetData>
    <row r="1" spans="1:27" x14ac:dyDescent="0.25">
      <c r="A1" s="230" t="s">
        <v>189</v>
      </c>
      <c r="B1" s="362"/>
      <c r="C1" s="231"/>
      <c r="D1" s="231"/>
      <c r="E1" s="231"/>
    </row>
    <row r="2" spans="1:27" ht="16.5" customHeight="1" x14ac:dyDescent="0.25"/>
    <row r="3" spans="1:27" ht="15.75" customHeight="1" x14ac:dyDescent="0.25">
      <c r="A3" s="477" t="s">
        <v>190</v>
      </c>
      <c r="B3" s="477"/>
      <c r="C3" s="477"/>
      <c r="D3" s="477"/>
      <c r="E3" s="477"/>
      <c r="F3" s="477"/>
      <c r="G3" s="477"/>
      <c r="H3" s="477"/>
      <c r="I3" s="477"/>
      <c r="J3" s="477"/>
      <c r="K3" s="477"/>
      <c r="L3" s="477"/>
      <c r="M3" s="477"/>
      <c r="N3" s="477"/>
      <c r="O3" s="477"/>
      <c r="P3" s="477"/>
      <c r="Q3" s="477"/>
      <c r="R3" s="477"/>
      <c r="S3" s="477"/>
      <c r="T3" s="477"/>
      <c r="U3" s="477"/>
      <c r="V3" s="477"/>
      <c r="W3" s="477"/>
      <c r="X3" s="477"/>
      <c r="Y3" s="477"/>
    </row>
    <row r="4" spans="1:27" ht="15.75" customHeight="1" x14ac:dyDescent="0.25">
      <c r="A4" s="477"/>
      <c r="B4" s="477"/>
      <c r="C4" s="477"/>
      <c r="D4" s="477"/>
      <c r="E4" s="477"/>
      <c r="F4" s="477"/>
      <c r="G4" s="477"/>
      <c r="H4" s="477"/>
      <c r="I4" s="477"/>
      <c r="J4" s="477"/>
      <c r="K4" s="477"/>
      <c r="L4" s="477"/>
      <c r="M4" s="477"/>
      <c r="N4" s="477"/>
      <c r="O4" s="477"/>
      <c r="P4" s="477"/>
      <c r="Q4" s="477"/>
      <c r="R4" s="477"/>
      <c r="S4" s="477"/>
      <c r="T4" s="477"/>
      <c r="U4" s="477"/>
      <c r="V4" s="477"/>
      <c r="W4" s="477"/>
      <c r="X4" s="477"/>
      <c r="Y4" s="477"/>
    </row>
    <row r="6" spans="1:27" ht="24.95" customHeight="1" x14ac:dyDescent="0.25">
      <c r="A6" s="364" t="s">
        <v>102</v>
      </c>
      <c r="B6" s="365"/>
      <c r="C6" s="365"/>
      <c r="D6" s="365"/>
      <c r="E6" s="365"/>
      <c r="F6" s="365"/>
      <c r="G6" s="365"/>
      <c r="H6" s="365"/>
      <c r="I6" s="365"/>
      <c r="J6" s="365"/>
      <c r="K6" s="365"/>
      <c r="L6" s="365"/>
      <c r="M6" s="365"/>
      <c r="N6" s="365"/>
      <c r="O6" s="365"/>
      <c r="P6" s="365"/>
      <c r="Q6" s="365"/>
      <c r="R6" s="365"/>
      <c r="S6" s="365"/>
      <c r="T6" s="365"/>
      <c r="U6" s="365"/>
      <c r="V6" s="365"/>
      <c r="W6" s="365"/>
      <c r="X6" s="365"/>
      <c r="Y6" s="365"/>
    </row>
    <row r="7" spans="1:27" ht="27.95" customHeight="1" x14ac:dyDescent="0.25">
      <c r="A7" s="542" t="s">
        <v>103</v>
      </c>
      <c r="B7" s="542"/>
      <c r="C7" s="542"/>
      <c r="D7" s="542"/>
      <c r="E7" s="542"/>
      <c r="F7" s="542"/>
      <c r="G7" s="542"/>
      <c r="H7" s="549" t="str">
        <f>IF(①実績報告!M10="", "", ①実績報告!M10)</f>
        <v/>
      </c>
      <c r="I7" s="549"/>
      <c r="J7" s="549"/>
      <c r="K7" s="549"/>
      <c r="L7" s="549"/>
      <c r="M7" s="549"/>
      <c r="N7" s="549"/>
      <c r="O7" s="549"/>
      <c r="P7" s="549"/>
      <c r="Q7" s="549"/>
      <c r="R7" s="549"/>
      <c r="S7" s="549"/>
      <c r="T7" s="549"/>
      <c r="U7" s="549"/>
      <c r="V7" s="549"/>
      <c r="W7" s="549"/>
      <c r="X7" s="549"/>
      <c r="Y7" s="549"/>
    </row>
    <row r="8" spans="1:27" ht="27.75" customHeight="1" x14ac:dyDescent="0.25">
      <c r="A8" s="542" t="s">
        <v>104</v>
      </c>
      <c r="B8" s="542"/>
      <c r="C8" s="542"/>
      <c r="D8" s="542"/>
      <c r="E8" s="542"/>
      <c r="F8" s="542"/>
      <c r="G8" s="542"/>
      <c r="H8" s="549" t="str">
        <f>IF(①実績報告!N11="", "", ①実績報告!N11)</f>
        <v/>
      </c>
      <c r="I8" s="549"/>
      <c r="J8" s="549"/>
      <c r="K8" s="549"/>
      <c r="L8" s="549"/>
      <c r="M8" s="549"/>
      <c r="N8" s="549"/>
      <c r="O8" s="549"/>
      <c r="P8" s="549"/>
      <c r="Q8" s="549"/>
      <c r="R8" s="549"/>
      <c r="S8" s="549"/>
      <c r="T8" s="549"/>
      <c r="U8" s="549"/>
      <c r="V8" s="549"/>
      <c r="W8" s="549"/>
      <c r="X8" s="549"/>
      <c r="Y8" s="549"/>
    </row>
    <row r="9" spans="1:27" ht="27.95" customHeight="1" x14ac:dyDescent="0.25">
      <c r="A9" s="550" t="s">
        <v>105</v>
      </c>
      <c r="B9" s="521"/>
      <c r="C9" s="521"/>
      <c r="D9" s="521"/>
      <c r="E9" s="521"/>
      <c r="F9" s="521"/>
      <c r="G9" s="522"/>
      <c r="H9" s="366" t="s">
        <v>106</v>
      </c>
      <c r="I9" s="551"/>
      <c r="J9" s="551"/>
      <c r="K9" s="367" t="s">
        <v>107</v>
      </c>
      <c r="L9" s="552"/>
      <c r="M9" s="552"/>
      <c r="N9" s="552"/>
      <c r="O9" s="552"/>
      <c r="P9" s="552"/>
      <c r="Q9" s="552"/>
      <c r="R9" s="552"/>
      <c r="S9" s="552"/>
      <c r="T9" s="552"/>
      <c r="U9" s="552"/>
      <c r="V9" s="552"/>
      <c r="W9" s="552"/>
      <c r="X9" s="552"/>
      <c r="Y9" s="553"/>
    </row>
    <row r="10" spans="1:27" ht="27.95" customHeight="1" x14ac:dyDescent="0.25">
      <c r="A10" s="523"/>
      <c r="B10" s="524"/>
      <c r="C10" s="524"/>
      <c r="D10" s="524"/>
      <c r="E10" s="524"/>
      <c r="F10" s="524"/>
      <c r="G10" s="525"/>
      <c r="H10" s="548" t="str">
        <f>IF(①実績報告!L9="", "", ①実績報告!L9)</f>
        <v/>
      </c>
      <c r="I10" s="548"/>
      <c r="J10" s="548"/>
      <c r="K10" s="548"/>
      <c r="L10" s="548"/>
      <c r="M10" s="548"/>
      <c r="N10" s="548"/>
      <c r="O10" s="548"/>
      <c r="P10" s="548"/>
      <c r="Q10" s="548"/>
      <c r="R10" s="548"/>
      <c r="S10" s="548"/>
      <c r="T10" s="548"/>
      <c r="U10" s="548"/>
      <c r="V10" s="548"/>
      <c r="W10" s="548"/>
      <c r="X10" s="548"/>
      <c r="Y10" s="548"/>
    </row>
    <row r="11" spans="1:27" ht="27.95" customHeight="1" x14ac:dyDescent="0.25">
      <c r="A11" s="542" t="s">
        <v>111</v>
      </c>
      <c r="B11" s="542"/>
      <c r="C11" s="542"/>
      <c r="D11" s="542"/>
      <c r="E11" s="542"/>
      <c r="F11" s="542"/>
      <c r="G11" s="542"/>
      <c r="H11" s="549" t="s">
        <v>108</v>
      </c>
      <c r="I11" s="549"/>
      <c r="J11" s="554"/>
      <c r="K11" s="507"/>
      <c r="L11" s="526"/>
      <c r="M11" s="526"/>
      <c r="N11" s="526"/>
      <c r="O11" s="526"/>
      <c r="P11" s="526"/>
      <c r="Q11" s="526"/>
      <c r="R11" s="526"/>
      <c r="S11" s="526"/>
      <c r="T11" s="526"/>
      <c r="U11" s="526"/>
      <c r="V11" s="526"/>
      <c r="W11" s="526"/>
      <c r="X11" s="526"/>
      <c r="Y11" s="526"/>
    </row>
    <row r="12" spans="1:27" ht="27.95" customHeight="1" x14ac:dyDescent="0.25">
      <c r="A12" s="542"/>
      <c r="B12" s="542"/>
      <c r="C12" s="542"/>
      <c r="D12" s="542"/>
      <c r="E12" s="542"/>
      <c r="F12" s="542"/>
      <c r="G12" s="542"/>
      <c r="H12" s="549" t="s">
        <v>109</v>
      </c>
      <c r="I12" s="549"/>
      <c r="J12" s="554"/>
      <c r="K12" s="507"/>
      <c r="L12" s="526"/>
      <c r="M12" s="526"/>
      <c r="N12" s="526"/>
      <c r="O12" s="526"/>
      <c r="P12" s="526"/>
      <c r="Q12" s="526"/>
      <c r="R12" s="526"/>
      <c r="S12" s="526"/>
      <c r="T12" s="526"/>
      <c r="U12" s="526"/>
      <c r="V12" s="526"/>
      <c r="W12" s="526"/>
      <c r="X12" s="526"/>
      <c r="Y12" s="526"/>
    </row>
    <row r="13" spans="1:27" ht="27.75" customHeight="1" x14ac:dyDescent="0.25">
      <c r="A13" s="542"/>
      <c r="B13" s="542"/>
      <c r="C13" s="542"/>
      <c r="D13" s="542"/>
      <c r="E13" s="542"/>
      <c r="F13" s="542"/>
      <c r="G13" s="542"/>
      <c r="H13" s="534" t="s">
        <v>110</v>
      </c>
      <c r="I13" s="534"/>
      <c r="J13" s="535"/>
      <c r="K13" s="507"/>
      <c r="L13" s="526"/>
      <c r="M13" s="526"/>
      <c r="N13" s="526"/>
      <c r="O13" s="526"/>
      <c r="P13" s="526"/>
      <c r="Q13" s="526"/>
      <c r="R13" s="526"/>
      <c r="S13" s="526"/>
      <c r="T13" s="526"/>
      <c r="U13" s="526"/>
      <c r="V13" s="526"/>
      <c r="W13" s="526"/>
      <c r="X13" s="526"/>
      <c r="Y13" s="526"/>
    </row>
    <row r="14" spans="1:27" x14ac:dyDescent="0.25">
      <c r="A14" s="368"/>
      <c r="B14" s="368"/>
      <c r="C14" s="368"/>
      <c r="D14" s="368"/>
      <c r="E14" s="368"/>
      <c r="F14" s="368"/>
      <c r="G14" s="368"/>
      <c r="H14" s="368"/>
      <c r="I14" s="368"/>
      <c r="J14" s="368"/>
      <c r="K14" s="368"/>
      <c r="L14" s="368"/>
      <c r="M14" s="368"/>
      <c r="N14" s="368"/>
      <c r="O14" s="368"/>
      <c r="P14" s="368"/>
      <c r="Q14" s="368"/>
      <c r="R14" s="368"/>
      <c r="S14" s="368"/>
      <c r="T14" s="368"/>
      <c r="U14" s="368"/>
      <c r="V14" s="368"/>
      <c r="W14" s="368"/>
      <c r="X14" s="368"/>
      <c r="Y14" s="368"/>
    </row>
    <row r="15" spans="1:27" ht="24.95" customHeight="1" x14ac:dyDescent="0.25">
      <c r="A15" s="364" t="s">
        <v>112</v>
      </c>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row>
    <row r="16" spans="1:27" ht="27.95" customHeight="1" x14ac:dyDescent="0.25">
      <c r="A16" s="532" t="s">
        <v>395</v>
      </c>
      <c r="B16" s="532"/>
      <c r="C16" s="532"/>
      <c r="D16" s="532"/>
      <c r="E16" s="532"/>
      <c r="F16" s="532"/>
      <c r="G16" s="532"/>
      <c r="H16" s="532"/>
      <c r="I16" s="532"/>
      <c r="J16" s="536"/>
      <c r="K16" s="537"/>
      <c r="L16" s="537"/>
      <c r="M16" s="537"/>
      <c r="N16" s="537"/>
      <c r="O16" s="537"/>
      <c r="P16" s="537"/>
      <c r="Q16" s="537"/>
      <c r="R16" s="537"/>
      <c r="S16" s="537"/>
      <c r="T16" s="537"/>
      <c r="U16" s="537"/>
      <c r="V16" s="537"/>
      <c r="W16" s="537"/>
      <c r="X16" s="537"/>
      <c r="Y16" s="538"/>
      <c r="Z16" s="369"/>
      <c r="AA16" s="370"/>
    </row>
    <row r="17" spans="1:34" ht="27.95" customHeight="1" x14ac:dyDescent="0.25">
      <c r="A17" s="532"/>
      <c r="B17" s="532"/>
      <c r="C17" s="532"/>
      <c r="D17" s="532"/>
      <c r="E17" s="532"/>
      <c r="F17" s="532"/>
      <c r="G17" s="532"/>
      <c r="H17" s="532"/>
      <c r="I17" s="532"/>
      <c r="J17" s="371" t="s">
        <v>61</v>
      </c>
      <c r="K17" s="531" t="s">
        <v>113</v>
      </c>
      <c r="L17" s="531"/>
      <c r="M17" s="531"/>
      <c r="N17" s="531"/>
      <c r="O17" s="531"/>
      <c r="P17" s="531"/>
      <c r="Q17" s="531"/>
      <c r="R17" s="531"/>
      <c r="S17" s="372" t="s">
        <v>61</v>
      </c>
      <c r="T17" s="533" t="s">
        <v>114</v>
      </c>
      <c r="U17" s="533"/>
      <c r="V17" s="533"/>
      <c r="W17" s="533"/>
      <c r="X17" s="533"/>
      <c r="Y17" s="533"/>
      <c r="Z17" s="373"/>
      <c r="AA17" s="374"/>
    </row>
    <row r="18" spans="1:34" ht="27.95" customHeight="1" x14ac:dyDescent="0.25">
      <c r="A18" s="513" t="s">
        <v>115</v>
      </c>
      <c r="B18" s="500"/>
      <c r="C18" s="500"/>
      <c r="D18" s="500"/>
      <c r="E18" s="500"/>
      <c r="F18" s="500"/>
      <c r="G18" s="500"/>
      <c r="H18" s="500"/>
      <c r="I18" s="501"/>
      <c r="J18" s="505"/>
      <c r="K18" s="506"/>
      <c r="L18" s="506"/>
      <c r="M18" s="506"/>
      <c r="N18" s="506"/>
      <c r="O18" s="506"/>
      <c r="P18" s="506"/>
      <c r="Q18" s="506"/>
      <c r="R18" s="506"/>
      <c r="S18" s="506"/>
      <c r="T18" s="506"/>
      <c r="U18" s="506"/>
      <c r="V18" s="506"/>
      <c r="W18" s="506"/>
      <c r="X18" s="506"/>
      <c r="Y18" s="507"/>
    </row>
    <row r="19" spans="1:34" ht="27.95" customHeight="1" x14ac:dyDescent="0.25">
      <c r="A19" s="513" t="s">
        <v>396</v>
      </c>
      <c r="B19" s="500"/>
      <c r="C19" s="500"/>
      <c r="D19" s="500"/>
      <c r="E19" s="500"/>
      <c r="F19" s="500"/>
      <c r="G19" s="500"/>
      <c r="H19" s="500"/>
      <c r="I19" s="501"/>
      <c r="J19" s="539"/>
      <c r="K19" s="540"/>
      <c r="L19" s="540"/>
      <c r="M19" s="540"/>
      <c r="N19" s="540"/>
      <c r="O19" s="540"/>
      <c r="P19" s="540"/>
      <c r="Q19" s="540"/>
      <c r="R19" s="540"/>
      <c r="S19" s="540"/>
      <c r="T19" s="540"/>
      <c r="U19" s="540"/>
      <c r="V19" s="540"/>
      <c r="W19" s="540"/>
      <c r="X19" s="540"/>
      <c r="Y19" s="541"/>
    </row>
    <row r="20" spans="1:34" ht="27.95" customHeight="1" x14ac:dyDescent="0.25">
      <c r="A20" s="513" t="s">
        <v>397</v>
      </c>
      <c r="B20" s="500"/>
      <c r="C20" s="500"/>
      <c r="D20" s="500"/>
      <c r="E20" s="500"/>
      <c r="F20" s="500"/>
      <c r="G20" s="500"/>
      <c r="H20" s="500"/>
      <c r="I20" s="501"/>
      <c r="J20" s="505"/>
      <c r="K20" s="506"/>
      <c r="L20" s="506"/>
      <c r="M20" s="506"/>
      <c r="N20" s="506"/>
      <c r="O20" s="506"/>
      <c r="P20" s="506"/>
      <c r="Q20" s="506"/>
      <c r="R20" s="506"/>
      <c r="S20" s="506"/>
      <c r="T20" s="506"/>
      <c r="U20" s="506"/>
      <c r="V20" s="506"/>
      <c r="W20" s="506"/>
      <c r="X20" s="506"/>
      <c r="Y20" s="507"/>
    </row>
    <row r="21" spans="1:34" ht="27.95" customHeight="1" x14ac:dyDescent="0.25">
      <c r="A21" s="528" t="s">
        <v>398</v>
      </c>
      <c r="B21" s="529"/>
      <c r="C21" s="529"/>
      <c r="D21" s="529"/>
      <c r="E21" s="529"/>
      <c r="F21" s="529"/>
      <c r="G21" s="529"/>
      <c r="H21" s="529"/>
      <c r="I21" s="530"/>
      <c r="J21" s="233" t="s">
        <v>116</v>
      </c>
      <c r="K21" s="527">
        <f>AB22/12</f>
        <v>0</v>
      </c>
      <c r="L21" s="527"/>
      <c r="M21" s="527"/>
      <c r="N21" s="233" t="s">
        <v>117</v>
      </c>
      <c r="O21" s="233" t="s">
        <v>162</v>
      </c>
      <c r="P21" s="233"/>
      <c r="Q21" s="233"/>
      <c r="R21" s="233"/>
      <c r="S21" s="233"/>
      <c r="T21" s="233"/>
      <c r="U21" s="233"/>
      <c r="V21" s="233"/>
      <c r="W21" s="233"/>
      <c r="X21" s="233"/>
      <c r="Y21" s="234"/>
      <c r="AB21" s="375" t="s">
        <v>383</v>
      </c>
      <c r="AD21" s="376"/>
      <c r="AE21" s="376"/>
      <c r="AF21" s="376"/>
      <c r="AG21" s="376"/>
      <c r="AH21" s="376"/>
    </row>
    <row r="22" spans="1:34" ht="27.95" customHeight="1" x14ac:dyDescent="0.25">
      <c r="A22" s="377"/>
      <c r="B22" s="514" t="s">
        <v>399</v>
      </c>
      <c r="C22" s="515"/>
      <c r="D22" s="515"/>
      <c r="E22" s="515"/>
      <c r="F22" s="515"/>
      <c r="G22" s="515"/>
      <c r="H22" s="515"/>
      <c r="I22" s="516"/>
      <c r="J22" s="235" t="s">
        <v>116</v>
      </c>
      <c r="K22" s="517">
        <f>AB23/12</f>
        <v>0</v>
      </c>
      <c r="L22" s="517"/>
      <c r="M22" s="517"/>
      <c r="N22" s="235" t="s">
        <v>117</v>
      </c>
      <c r="O22" s="235" t="s">
        <v>162</v>
      </c>
      <c r="P22" s="235"/>
      <c r="Q22" s="235"/>
      <c r="R22" s="235"/>
      <c r="S22" s="235"/>
      <c r="T22" s="235"/>
      <c r="U22" s="235"/>
      <c r="V22" s="235"/>
      <c r="W22" s="235"/>
      <c r="X22" s="235"/>
      <c r="Y22" s="236"/>
      <c r="AA22" s="354" t="s">
        <v>384</v>
      </c>
      <c r="AB22" s="378">
        <f>⑦【入力不要】確定額の計算シート!S12</f>
        <v>0</v>
      </c>
      <c r="AC22" s="354" t="s">
        <v>117</v>
      </c>
    </row>
    <row r="23" spans="1:34" ht="27.95" customHeight="1" x14ac:dyDescent="0.25">
      <c r="A23" s="520" t="s">
        <v>400</v>
      </c>
      <c r="B23" s="521"/>
      <c r="C23" s="521"/>
      <c r="D23" s="521"/>
      <c r="E23" s="521"/>
      <c r="F23" s="521"/>
      <c r="G23" s="521"/>
      <c r="H23" s="521"/>
      <c r="I23" s="522"/>
      <c r="J23" s="518">
        <f>AB22</f>
        <v>0</v>
      </c>
      <c r="K23" s="519"/>
      <c r="L23" s="519"/>
      <c r="M23" s="237" t="s">
        <v>117</v>
      </c>
      <c r="N23" s="237"/>
      <c r="O23" s="237"/>
      <c r="P23" s="237"/>
      <c r="Q23" s="379"/>
      <c r="R23" s="379"/>
      <c r="S23" s="379"/>
      <c r="T23" s="237"/>
      <c r="U23" s="237"/>
      <c r="V23" s="379"/>
      <c r="W23" s="379"/>
      <c r="X23" s="379"/>
      <c r="Y23" s="380"/>
      <c r="AA23" s="354" t="s">
        <v>334</v>
      </c>
      <c r="AB23" s="378">
        <f>⑦【入力不要】確定額の計算シート!S13</f>
        <v>0</v>
      </c>
      <c r="AC23" s="354" t="s">
        <v>117</v>
      </c>
    </row>
    <row r="24" spans="1:34" ht="27.95" customHeight="1" x14ac:dyDescent="0.25">
      <c r="A24" s="523"/>
      <c r="B24" s="524"/>
      <c r="C24" s="524"/>
      <c r="D24" s="524"/>
      <c r="E24" s="524"/>
      <c r="F24" s="524"/>
      <c r="G24" s="524"/>
      <c r="H24" s="524"/>
      <c r="I24" s="525"/>
      <c r="J24" s="238" t="s">
        <v>191</v>
      </c>
      <c r="K24" s="340"/>
      <c r="L24" s="519">
        <f>'③事業成果報告(8)'!O1</f>
        <v>0</v>
      </c>
      <c r="M24" s="519"/>
      <c r="N24" s="381" t="s">
        <v>194</v>
      </c>
      <c r="O24" s="381"/>
      <c r="P24" s="382" t="s">
        <v>193</v>
      </c>
      <c r="Q24" s="519">
        <f>'③事業成果報告(8)'!O2</f>
        <v>0</v>
      </c>
      <c r="R24" s="519"/>
      <c r="S24" s="237" t="s">
        <v>192</v>
      </c>
      <c r="T24" s="237"/>
      <c r="U24" s="237"/>
      <c r="V24" s="379" t="s">
        <v>195</v>
      </c>
      <c r="W24" s="498">
        <f>L24+Q24</f>
        <v>0</v>
      </c>
      <c r="X24" s="498"/>
      <c r="Y24" s="380" t="s">
        <v>192</v>
      </c>
    </row>
    <row r="25" spans="1:34" ht="27.95" customHeight="1" x14ac:dyDescent="0.25">
      <c r="A25" s="499" t="s">
        <v>401</v>
      </c>
      <c r="B25" s="500"/>
      <c r="C25" s="500"/>
      <c r="D25" s="500"/>
      <c r="E25" s="500"/>
      <c r="F25" s="500"/>
      <c r="G25" s="500"/>
      <c r="H25" s="500"/>
      <c r="I25" s="501"/>
      <c r="J25" s="502" t="s">
        <v>312</v>
      </c>
      <c r="K25" s="503"/>
      <c r="L25" s="497" t="str">
        <f>IFERROR(W24/J23, "")</f>
        <v/>
      </c>
      <c r="M25" s="497"/>
      <c r="N25" s="381" t="s">
        <v>313</v>
      </c>
      <c r="O25" s="381"/>
      <c r="P25" s="382"/>
      <c r="Q25" s="340"/>
      <c r="R25" s="340"/>
      <c r="S25" s="237"/>
      <c r="T25" s="237"/>
      <c r="U25" s="237"/>
      <c r="V25" s="379"/>
      <c r="W25" s="340"/>
      <c r="X25" s="340"/>
      <c r="Y25" s="380"/>
    </row>
    <row r="26" spans="1:34" ht="27.95" customHeight="1" x14ac:dyDescent="0.25">
      <c r="A26" s="513" t="s">
        <v>118</v>
      </c>
      <c r="B26" s="500"/>
      <c r="C26" s="500"/>
      <c r="D26" s="500"/>
      <c r="E26" s="500"/>
      <c r="F26" s="500"/>
      <c r="G26" s="500"/>
      <c r="H26" s="500"/>
      <c r="I26" s="501"/>
      <c r="J26" s="505"/>
      <c r="K26" s="506"/>
      <c r="L26" s="506"/>
      <c r="M26" s="506"/>
      <c r="N26" s="507"/>
      <c r="O26" s="508" t="s">
        <v>119</v>
      </c>
      <c r="P26" s="508"/>
      <c r="Q26" s="506"/>
      <c r="R26" s="506"/>
      <c r="S26" s="506"/>
      <c r="T26" s="506"/>
      <c r="U26" s="506"/>
      <c r="V26" s="506"/>
      <c r="W26" s="506"/>
      <c r="X26" s="506"/>
      <c r="Y26" s="507"/>
    </row>
    <row r="27" spans="1:34" ht="27.95" customHeight="1" x14ac:dyDescent="0.25">
      <c r="A27" s="499" t="s">
        <v>402</v>
      </c>
      <c r="B27" s="500"/>
      <c r="C27" s="500"/>
      <c r="D27" s="500"/>
      <c r="E27" s="500"/>
      <c r="F27" s="500"/>
      <c r="G27" s="500"/>
      <c r="H27" s="500"/>
      <c r="I27" s="501"/>
      <c r="J27" s="511"/>
      <c r="K27" s="512"/>
      <c r="L27" s="512"/>
      <c r="M27" s="512"/>
      <c r="N27" s="237" t="s">
        <v>120</v>
      </c>
      <c r="O27" s="383"/>
      <c r="P27" s="509"/>
      <c r="Q27" s="509"/>
      <c r="R27" s="509"/>
      <c r="S27" s="509"/>
      <c r="T27" s="509"/>
      <c r="U27" s="509"/>
      <c r="V27" s="509"/>
      <c r="W27" s="509"/>
      <c r="X27" s="509"/>
      <c r="Y27" s="510"/>
    </row>
    <row r="28" spans="1:34" x14ac:dyDescent="0.25">
      <c r="A28" s="384"/>
      <c r="B28" s="384"/>
      <c r="C28" s="384"/>
      <c r="D28" s="384"/>
      <c r="E28" s="384"/>
      <c r="F28" s="384"/>
      <c r="G28" s="384"/>
      <c r="H28" s="384"/>
      <c r="I28" s="384"/>
      <c r="J28" s="384"/>
      <c r="K28" s="384"/>
      <c r="L28" s="384"/>
      <c r="M28" s="384"/>
      <c r="N28" s="384"/>
      <c r="O28" s="384"/>
      <c r="P28" s="384"/>
      <c r="Q28" s="384"/>
      <c r="R28" s="384"/>
      <c r="S28" s="384"/>
      <c r="T28" s="384"/>
      <c r="U28" s="384"/>
      <c r="V28" s="384"/>
      <c r="W28" s="384"/>
      <c r="X28" s="384"/>
      <c r="Y28" s="384"/>
    </row>
    <row r="29" spans="1:34" x14ac:dyDescent="0.25">
      <c r="A29" s="364" t="s">
        <v>403</v>
      </c>
      <c r="B29" s="384"/>
      <c r="C29" s="384"/>
      <c r="D29" s="384"/>
      <c r="E29" s="384"/>
      <c r="F29" s="384"/>
      <c r="G29" s="384"/>
      <c r="H29" s="384"/>
      <c r="I29" s="384"/>
      <c r="J29" s="384"/>
      <c r="K29" s="384"/>
      <c r="L29" s="384"/>
      <c r="M29" s="384"/>
      <c r="N29" s="384"/>
      <c r="O29" s="384"/>
      <c r="P29" s="384"/>
      <c r="Q29" s="384"/>
      <c r="R29" s="384"/>
      <c r="S29" s="384"/>
      <c r="T29" s="384"/>
      <c r="U29" s="384"/>
      <c r="V29" s="384"/>
      <c r="W29" s="384"/>
      <c r="X29" s="384"/>
      <c r="Y29" s="384"/>
    </row>
    <row r="30" spans="1:34" ht="81" customHeight="1" x14ac:dyDescent="0.25">
      <c r="A30" s="504"/>
      <c r="B30" s="504"/>
      <c r="C30" s="504"/>
      <c r="D30" s="504"/>
      <c r="E30" s="504"/>
      <c r="F30" s="504"/>
      <c r="G30" s="504"/>
      <c r="H30" s="504"/>
      <c r="I30" s="504"/>
      <c r="J30" s="504"/>
      <c r="K30" s="504"/>
      <c r="L30" s="504"/>
      <c r="M30" s="504"/>
      <c r="N30" s="504"/>
      <c r="O30" s="504"/>
      <c r="P30" s="504"/>
      <c r="Q30" s="504"/>
      <c r="R30" s="504"/>
      <c r="S30" s="504"/>
      <c r="T30" s="504"/>
      <c r="U30" s="504"/>
      <c r="V30" s="504"/>
      <c r="W30" s="504"/>
      <c r="X30" s="504"/>
      <c r="Y30" s="504"/>
    </row>
    <row r="32" spans="1:34" x14ac:dyDescent="0.25">
      <c r="A32" s="364" t="s">
        <v>196</v>
      </c>
      <c r="B32" s="384"/>
      <c r="C32" s="384"/>
      <c r="D32" s="384"/>
      <c r="E32" s="384"/>
      <c r="F32" s="384"/>
      <c r="G32" s="384"/>
      <c r="H32" s="384"/>
      <c r="I32" s="384"/>
      <c r="J32" s="384"/>
      <c r="K32" s="384"/>
      <c r="L32" s="384"/>
      <c r="M32" s="384"/>
      <c r="N32" s="384"/>
      <c r="O32" s="384"/>
      <c r="P32" s="384"/>
      <c r="Q32" s="384"/>
      <c r="R32" s="384"/>
      <c r="S32" s="384"/>
      <c r="T32" s="384"/>
      <c r="U32" s="384"/>
      <c r="V32" s="384"/>
      <c r="W32" s="384"/>
      <c r="X32" s="384"/>
      <c r="Y32" s="384"/>
    </row>
    <row r="33" spans="1:25" x14ac:dyDescent="0.25">
      <c r="A33" s="385" t="s">
        <v>404</v>
      </c>
      <c r="B33" s="384"/>
      <c r="C33" s="384"/>
      <c r="D33" s="384"/>
      <c r="E33" s="384"/>
      <c r="F33" s="384"/>
      <c r="G33" s="384"/>
      <c r="H33" s="384"/>
      <c r="I33" s="384"/>
      <c r="J33" s="384"/>
      <c r="K33" s="384"/>
      <c r="L33" s="384"/>
      <c r="M33" s="384"/>
      <c r="N33" s="384"/>
      <c r="O33" s="384"/>
      <c r="P33" s="384"/>
      <c r="Q33" s="384"/>
      <c r="R33" s="384"/>
      <c r="S33" s="384"/>
      <c r="T33" s="384"/>
      <c r="U33" s="384"/>
      <c r="V33" s="384"/>
      <c r="W33" s="384"/>
      <c r="X33" s="384"/>
      <c r="Y33" s="384"/>
    </row>
    <row r="34" spans="1:25" ht="39.950000000000003" customHeight="1" x14ac:dyDescent="0.25">
      <c r="A34" s="504"/>
      <c r="B34" s="504"/>
      <c r="C34" s="504"/>
      <c r="D34" s="504"/>
      <c r="E34" s="504"/>
      <c r="F34" s="504"/>
      <c r="G34" s="504"/>
      <c r="H34" s="504"/>
      <c r="I34" s="504"/>
      <c r="J34" s="504"/>
      <c r="K34" s="504"/>
      <c r="L34" s="504"/>
      <c r="M34" s="504"/>
      <c r="N34" s="504"/>
      <c r="O34" s="504"/>
      <c r="P34" s="504"/>
      <c r="Q34" s="504"/>
      <c r="R34" s="504"/>
      <c r="S34" s="504"/>
      <c r="T34" s="504"/>
      <c r="U34" s="504"/>
      <c r="V34" s="504"/>
      <c r="W34" s="504"/>
      <c r="X34" s="504"/>
      <c r="Y34" s="504"/>
    </row>
    <row r="36" spans="1:25" x14ac:dyDescent="0.25">
      <c r="A36" s="385" t="s">
        <v>405</v>
      </c>
      <c r="B36" s="384"/>
      <c r="C36" s="384"/>
      <c r="D36" s="384"/>
      <c r="E36" s="384"/>
      <c r="F36" s="384"/>
      <c r="G36" s="384"/>
      <c r="H36" s="384"/>
      <c r="I36" s="384"/>
      <c r="J36" s="384"/>
      <c r="K36" s="384"/>
      <c r="L36" s="384"/>
      <c r="M36" s="384"/>
      <c r="N36" s="384"/>
      <c r="O36" s="384"/>
      <c r="P36" s="384"/>
      <c r="Q36" s="384"/>
      <c r="R36" s="384"/>
      <c r="S36" s="384"/>
      <c r="T36" s="384"/>
      <c r="U36" s="384"/>
      <c r="V36" s="384"/>
      <c r="W36" s="384"/>
      <c r="X36" s="384"/>
      <c r="Y36" s="384"/>
    </row>
    <row r="37" spans="1:25" ht="68.25" customHeight="1" x14ac:dyDescent="0.25">
      <c r="A37" s="504"/>
      <c r="B37" s="504"/>
      <c r="C37" s="504"/>
      <c r="D37" s="504"/>
      <c r="E37" s="504"/>
      <c r="F37" s="504"/>
      <c r="G37" s="504"/>
      <c r="H37" s="504"/>
      <c r="I37" s="504"/>
      <c r="J37" s="504"/>
      <c r="K37" s="504"/>
      <c r="L37" s="504"/>
      <c r="M37" s="504"/>
      <c r="N37" s="504"/>
      <c r="O37" s="504"/>
      <c r="P37" s="504"/>
      <c r="Q37" s="504"/>
      <c r="R37" s="504"/>
      <c r="S37" s="504"/>
      <c r="T37" s="504"/>
      <c r="U37" s="504"/>
      <c r="V37" s="504"/>
      <c r="W37" s="504"/>
      <c r="X37" s="504"/>
      <c r="Y37" s="504"/>
    </row>
    <row r="39" spans="1:25" x14ac:dyDescent="0.25">
      <c r="A39" s="364" t="s">
        <v>406</v>
      </c>
      <c r="B39" s="384"/>
      <c r="C39" s="384"/>
      <c r="D39" s="384"/>
      <c r="E39" s="384"/>
      <c r="F39" s="384"/>
      <c r="G39" s="384"/>
      <c r="H39" s="384"/>
      <c r="I39" s="384"/>
      <c r="J39" s="384"/>
      <c r="K39" s="384"/>
      <c r="L39" s="384"/>
      <c r="M39" s="384"/>
      <c r="N39" s="384"/>
      <c r="O39" s="384"/>
      <c r="P39" s="384"/>
      <c r="Q39" s="384"/>
      <c r="R39" s="384"/>
      <c r="S39" s="384"/>
      <c r="T39" s="384"/>
      <c r="U39" s="384"/>
      <c r="V39" s="384"/>
      <c r="W39" s="384"/>
      <c r="X39" s="384"/>
      <c r="Y39" s="384"/>
    </row>
    <row r="40" spans="1:25" ht="69.75" customHeight="1" x14ac:dyDescent="0.25">
      <c r="A40" s="504"/>
      <c r="B40" s="504"/>
      <c r="C40" s="504"/>
      <c r="D40" s="504"/>
      <c r="E40" s="504"/>
      <c r="F40" s="504"/>
      <c r="G40" s="504"/>
      <c r="H40" s="504"/>
      <c r="I40" s="504"/>
      <c r="J40" s="504"/>
      <c r="K40" s="504"/>
      <c r="L40" s="504"/>
      <c r="M40" s="504"/>
      <c r="N40" s="504"/>
      <c r="O40" s="504"/>
      <c r="P40" s="504"/>
      <c r="Q40" s="504"/>
      <c r="R40" s="504"/>
      <c r="S40" s="504"/>
      <c r="T40" s="504"/>
      <c r="U40" s="504"/>
      <c r="V40" s="504"/>
      <c r="W40" s="504"/>
      <c r="X40" s="504"/>
      <c r="Y40" s="504"/>
    </row>
    <row r="42" spans="1:25" x14ac:dyDescent="0.25">
      <c r="A42" s="364" t="s">
        <v>407</v>
      </c>
      <c r="B42" s="384"/>
      <c r="C42" s="384"/>
      <c r="D42" s="384"/>
      <c r="E42" s="384"/>
      <c r="F42" s="384"/>
      <c r="G42" s="384"/>
      <c r="H42" s="384"/>
      <c r="I42" s="384"/>
      <c r="J42" s="384"/>
      <c r="K42" s="384"/>
      <c r="L42" s="384"/>
      <c r="M42" s="384"/>
      <c r="N42" s="384"/>
      <c r="O42" s="384"/>
      <c r="P42" s="384"/>
      <c r="Q42" s="384"/>
      <c r="R42" s="384"/>
      <c r="S42" s="384"/>
      <c r="T42" s="384"/>
      <c r="U42" s="384"/>
      <c r="V42" s="384"/>
      <c r="W42" s="384"/>
      <c r="X42" s="384"/>
      <c r="Y42" s="384"/>
    </row>
    <row r="43" spans="1:25" ht="69.75" customHeight="1" x14ac:dyDescent="0.25">
      <c r="A43" s="504"/>
      <c r="B43" s="504"/>
      <c r="C43" s="504"/>
      <c r="D43" s="504"/>
      <c r="E43" s="504"/>
      <c r="F43" s="504"/>
      <c r="G43" s="504"/>
      <c r="H43" s="504"/>
      <c r="I43" s="504"/>
      <c r="J43" s="504"/>
      <c r="K43" s="504"/>
      <c r="L43" s="504"/>
      <c r="M43" s="504"/>
      <c r="N43" s="504"/>
      <c r="O43" s="504"/>
      <c r="P43" s="504"/>
      <c r="Q43" s="504"/>
      <c r="R43" s="504"/>
      <c r="S43" s="504"/>
      <c r="T43" s="504"/>
      <c r="U43" s="504"/>
      <c r="V43" s="504"/>
      <c r="W43" s="504"/>
      <c r="X43" s="504"/>
      <c r="Y43" s="504"/>
    </row>
    <row r="44" spans="1:25" ht="16.5" customHeight="1" x14ac:dyDescent="0.25"/>
    <row r="45" spans="1:25" x14ac:dyDescent="0.25">
      <c r="A45" s="364" t="s">
        <v>197</v>
      </c>
    </row>
    <row r="46" spans="1:25" ht="16.5" customHeight="1" x14ac:dyDescent="0.25"/>
    <row r="47" spans="1:25" x14ac:dyDescent="0.25">
      <c r="B47" s="561"/>
      <c r="C47" s="562"/>
      <c r="D47" s="562"/>
      <c r="E47" s="562"/>
      <c r="F47" s="562"/>
      <c r="G47" s="562"/>
      <c r="H47" s="562"/>
      <c r="I47" s="562"/>
      <c r="J47" s="562"/>
      <c r="K47" s="562"/>
      <c r="L47" s="562"/>
      <c r="M47" s="562"/>
      <c r="N47" s="563"/>
      <c r="P47" s="543" t="s">
        <v>198</v>
      </c>
      <c r="Q47" s="544"/>
      <c r="R47" s="544"/>
      <c r="S47" s="544"/>
      <c r="T47" s="544"/>
      <c r="U47" s="544"/>
      <c r="V47" s="544"/>
      <c r="W47" s="544"/>
      <c r="X47" s="545"/>
    </row>
    <row r="48" spans="1:25" x14ac:dyDescent="0.25">
      <c r="B48" s="564"/>
      <c r="C48" s="565"/>
      <c r="D48" s="565"/>
      <c r="E48" s="565"/>
      <c r="F48" s="565"/>
      <c r="G48" s="565"/>
      <c r="H48" s="565"/>
      <c r="I48" s="565"/>
      <c r="J48" s="565"/>
      <c r="K48" s="565"/>
      <c r="L48" s="565"/>
      <c r="M48" s="565"/>
      <c r="N48" s="566"/>
      <c r="P48" s="546"/>
      <c r="Q48" s="547"/>
      <c r="R48" s="386" t="s">
        <v>199</v>
      </c>
      <c r="S48" s="547"/>
      <c r="T48" s="547"/>
      <c r="U48" s="386" t="s">
        <v>200</v>
      </c>
      <c r="V48" s="386"/>
      <c r="W48" s="386"/>
      <c r="X48" s="387"/>
    </row>
    <row r="49" spans="2:24" x14ac:dyDescent="0.25">
      <c r="B49" s="564"/>
      <c r="C49" s="565"/>
      <c r="D49" s="565"/>
      <c r="E49" s="565"/>
      <c r="F49" s="565"/>
      <c r="G49" s="565"/>
      <c r="H49" s="565"/>
      <c r="I49" s="565"/>
      <c r="J49" s="565"/>
      <c r="K49" s="565"/>
      <c r="L49" s="565"/>
      <c r="M49" s="565"/>
      <c r="N49" s="566"/>
      <c r="P49" s="555"/>
      <c r="Q49" s="556"/>
      <c r="R49" s="556"/>
      <c r="S49" s="556"/>
      <c r="T49" s="556"/>
      <c r="U49" s="556"/>
      <c r="V49" s="556"/>
      <c r="W49" s="556"/>
      <c r="X49" s="557"/>
    </row>
    <row r="50" spans="2:24" ht="15.75" customHeight="1" x14ac:dyDescent="0.25">
      <c r="B50" s="564"/>
      <c r="C50" s="565"/>
      <c r="D50" s="565"/>
      <c r="E50" s="565"/>
      <c r="F50" s="565"/>
      <c r="G50" s="565"/>
      <c r="H50" s="565"/>
      <c r="I50" s="565"/>
      <c r="J50" s="565"/>
      <c r="K50" s="565"/>
      <c r="L50" s="565"/>
      <c r="M50" s="565"/>
      <c r="N50" s="566"/>
      <c r="P50" s="555"/>
      <c r="Q50" s="556"/>
      <c r="R50" s="556"/>
      <c r="S50" s="556"/>
      <c r="T50" s="556"/>
      <c r="U50" s="556"/>
      <c r="V50" s="556"/>
      <c r="W50" s="556"/>
      <c r="X50" s="557"/>
    </row>
    <row r="51" spans="2:24" x14ac:dyDescent="0.25">
      <c r="B51" s="564"/>
      <c r="C51" s="565"/>
      <c r="D51" s="565"/>
      <c r="E51" s="565"/>
      <c r="F51" s="565"/>
      <c r="G51" s="565"/>
      <c r="H51" s="565"/>
      <c r="I51" s="565"/>
      <c r="J51" s="565"/>
      <c r="K51" s="565"/>
      <c r="L51" s="565"/>
      <c r="M51" s="565"/>
      <c r="N51" s="566"/>
      <c r="P51" s="555"/>
      <c r="Q51" s="556"/>
      <c r="R51" s="556"/>
      <c r="S51" s="556"/>
      <c r="T51" s="556"/>
      <c r="U51" s="556"/>
      <c r="V51" s="556"/>
      <c r="W51" s="556"/>
      <c r="X51" s="557"/>
    </row>
    <row r="52" spans="2:24" x14ac:dyDescent="0.25">
      <c r="B52" s="564"/>
      <c r="C52" s="565"/>
      <c r="D52" s="565"/>
      <c r="E52" s="565"/>
      <c r="F52" s="565"/>
      <c r="G52" s="565"/>
      <c r="H52" s="565"/>
      <c r="I52" s="565"/>
      <c r="J52" s="565"/>
      <c r="K52" s="565"/>
      <c r="L52" s="565"/>
      <c r="M52" s="565"/>
      <c r="N52" s="566"/>
      <c r="P52" s="555"/>
      <c r="Q52" s="556"/>
      <c r="R52" s="556"/>
      <c r="S52" s="556"/>
      <c r="T52" s="556"/>
      <c r="U52" s="556"/>
      <c r="V52" s="556"/>
      <c r="W52" s="556"/>
      <c r="X52" s="557"/>
    </row>
    <row r="53" spans="2:24" x14ac:dyDescent="0.25">
      <c r="B53" s="564"/>
      <c r="C53" s="565"/>
      <c r="D53" s="565"/>
      <c r="E53" s="565"/>
      <c r="F53" s="565"/>
      <c r="G53" s="565"/>
      <c r="H53" s="565"/>
      <c r="I53" s="565"/>
      <c r="J53" s="565"/>
      <c r="K53" s="565"/>
      <c r="L53" s="565"/>
      <c r="M53" s="565"/>
      <c r="N53" s="566"/>
      <c r="P53" s="555"/>
      <c r="Q53" s="556"/>
      <c r="R53" s="556"/>
      <c r="S53" s="556"/>
      <c r="T53" s="556"/>
      <c r="U53" s="556"/>
      <c r="V53" s="556"/>
      <c r="W53" s="556"/>
      <c r="X53" s="557"/>
    </row>
    <row r="54" spans="2:24" x14ac:dyDescent="0.25">
      <c r="B54" s="564"/>
      <c r="C54" s="565"/>
      <c r="D54" s="565"/>
      <c r="E54" s="565"/>
      <c r="F54" s="565"/>
      <c r="G54" s="565"/>
      <c r="H54" s="565"/>
      <c r="I54" s="565"/>
      <c r="J54" s="565"/>
      <c r="K54" s="565"/>
      <c r="L54" s="565"/>
      <c r="M54" s="565"/>
      <c r="N54" s="566"/>
      <c r="P54" s="555"/>
      <c r="Q54" s="556"/>
      <c r="R54" s="556"/>
      <c r="S54" s="556"/>
      <c r="T54" s="556"/>
      <c r="U54" s="556"/>
      <c r="V54" s="556"/>
      <c r="W54" s="556"/>
      <c r="X54" s="557"/>
    </row>
    <row r="55" spans="2:24" x14ac:dyDescent="0.25">
      <c r="B55" s="564"/>
      <c r="C55" s="565"/>
      <c r="D55" s="565"/>
      <c r="E55" s="565"/>
      <c r="F55" s="565"/>
      <c r="G55" s="565"/>
      <c r="H55" s="565"/>
      <c r="I55" s="565"/>
      <c r="J55" s="565"/>
      <c r="K55" s="565"/>
      <c r="L55" s="565"/>
      <c r="M55" s="565"/>
      <c r="N55" s="566"/>
      <c r="P55" s="555"/>
      <c r="Q55" s="556"/>
      <c r="R55" s="556"/>
      <c r="S55" s="556"/>
      <c r="T55" s="556"/>
      <c r="U55" s="556"/>
      <c r="V55" s="556"/>
      <c r="W55" s="556"/>
      <c r="X55" s="557"/>
    </row>
    <row r="56" spans="2:24" x14ac:dyDescent="0.25">
      <c r="B56" s="564"/>
      <c r="C56" s="565"/>
      <c r="D56" s="565"/>
      <c r="E56" s="565"/>
      <c r="F56" s="565"/>
      <c r="G56" s="565"/>
      <c r="H56" s="565"/>
      <c r="I56" s="565"/>
      <c r="J56" s="565"/>
      <c r="K56" s="565"/>
      <c r="L56" s="565"/>
      <c r="M56" s="565"/>
      <c r="N56" s="566"/>
      <c r="P56" s="555"/>
      <c r="Q56" s="556"/>
      <c r="R56" s="556"/>
      <c r="S56" s="556"/>
      <c r="T56" s="556"/>
      <c r="U56" s="556"/>
      <c r="V56" s="556"/>
      <c r="W56" s="556"/>
      <c r="X56" s="557"/>
    </row>
    <row r="57" spans="2:24" x14ac:dyDescent="0.25">
      <c r="B57" s="564"/>
      <c r="C57" s="565"/>
      <c r="D57" s="565"/>
      <c r="E57" s="565"/>
      <c r="F57" s="565"/>
      <c r="G57" s="565"/>
      <c r="H57" s="565"/>
      <c r="I57" s="565"/>
      <c r="J57" s="565"/>
      <c r="K57" s="565"/>
      <c r="L57" s="565"/>
      <c r="M57" s="565"/>
      <c r="N57" s="566"/>
      <c r="P57" s="555"/>
      <c r="Q57" s="556"/>
      <c r="R57" s="556"/>
      <c r="S57" s="556"/>
      <c r="T57" s="556"/>
      <c r="U57" s="556"/>
      <c r="V57" s="556"/>
      <c r="W57" s="556"/>
      <c r="X57" s="557"/>
    </row>
    <row r="58" spans="2:24" x14ac:dyDescent="0.25">
      <c r="B58" s="564"/>
      <c r="C58" s="565"/>
      <c r="D58" s="565"/>
      <c r="E58" s="565"/>
      <c r="F58" s="565"/>
      <c r="G58" s="565"/>
      <c r="H58" s="565"/>
      <c r="I58" s="565"/>
      <c r="J58" s="565"/>
      <c r="K58" s="565"/>
      <c r="L58" s="565"/>
      <c r="M58" s="565"/>
      <c r="N58" s="566"/>
      <c r="P58" s="555"/>
      <c r="Q58" s="556"/>
      <c r="R58" s="556"/>
      <c r="S58" s="556"/>
      <c r="T58" s="556"/>
      <c r="U58" s="556"/>
      <c r="V58" s="556"/>
      <c r="W58" s="556"/>
      <c r="X58" s="557"/>
    </row>
    <row r="59" spans="2:24" x14ac:dyDescent="0.25">
      <c r="B59" s="567"/>
      <c r="C59" s="568"/>
      <c r="D59" s="568"/>
      <c r="E59" s="568"/>
      <c r="F59" s="568"/>
      <c r="G59" s="568"/>
      <c r="H59" s="568"/>
      <c r="I59" s="568"/>
      <c r="J59" s="568"/>
      <c r="K59" s="568"/>
      <c r="L59" s="568"/>
      <c r="M59" s="568"/>
      <c r="N59" s="569"/>
      <c r="P59" s="558"/>
      <c r="Q59" s="559"/>
      <c r="R59" s="559"/>
      <c r="S59" s="559"/>
      <c r="T59" s="559"/>
      <c r="U59" s="559"/>
      <c r="V59" s="559"/>
      <c r="W59" s="559"/>
      <c r="X59" s="560"/>
    </row>
    <row r="61" spans="2:24" x14ac:dyDescent="0.25">
      <c r="O61" s="388"/>
    </row>
    <row r="62" spans="2:24" x14ac:dyDescent="0.25">
      <c r="B62" s="561"/>
      <c r="C62" s="562"/>
      <c r="D62" s="562"/>
      <c r="E62" s="562"/>
      <c r="F62" s="562"/>
      <c r="G62" s="562"/>
      <c r="H62" s="562"/>
      <c r="I62" s="562"/>
      <c r="J62" s="562"/>
      <c r="K62" s="562"/>
      <c r="L62" s="562"/>
      <c r="M62" s="562"/>
      <c r="N62" s="563"/>
      <c r="P62" s="543" t="s">
        <v>198</v>
      </c>
      <c r="Q62" s="544"/>
      <c r="R62" s="544"/>
      <c r="S62" s="544"/>
      <c r="T62" s="544"/>
      <c r="U62" s="544"/>
      <c r="V62" s="544"/>
      <c r="W62" s="544"/>
      <c r="X62" s="545"/>
    </row>
    <row r="63" spans="2:24" x14ac:dyDescent="0.25">
      <c r="B63" s="564"/>
      <c r="C63" s="565"/>
      <c r="D63" s="565"/>
      <c r="E63" s="565"/>
      <c r="F63" s="565"/>
      <c r="G63" s="565"/>
      <c r="H63" s="565"/>
      <c r="I63" s="565"/>
      <c r="J63" s="565"/>
      <c r="K63" s="565"/>
      <c r="L63" s="565"/>
      <c r="M63" s="565"/>
      <c r="N63" s="566"/>
      <c r="P63" s="546"/>
      <c r="Q63" s="547"/>
      <c r="R63" s="386" t="s">
        <v>199</v>
      </c>
      <c r="S63" s="547"/>
      <c r="T63" s="547"/>
      <c r="U63" s="386" t="s">
        <v>200</v>
      </c>
      <c r="V63" s="386"/>
      <c r="W63" s="386"/>
      <c r="X63" s="387"/>
    </row>
    <row r="64" spans="2:24" x14ac:dyDescent="0.25">
      <c r="B64" s="564"/>
      <c r="C64" s="565"/>
      <c r="D64" s="565"/>
      <c r="E64" s="565"/>
      <c r="F64" s="565"/>
      <c r="G64" s="565"/>
      <c r="H64" s="565"/>
      <c r="I64" s="565"/>
      <c r="J64" s="565"/>
      <c r="K64" s="565"/>
      <c r="L64" s="565"/>
      <c r="M64" s="565"/>
      <c r="N64" s="566"/>
      <c r="P64" s="555"/>
      <c r="Q64" s="556"/>
      <c r="R64" s="556"/>
      <c r="S64" s="556"/>
      <c r="T64" s="556"/>
      <c r="U64" s="556"/>
      <c r="V64" s="556"/>
      <c r="W64" s="556"/>
      <c r="X64" s="557"/>
    </row>
    <row r="65" spans="2:24" x14ac:dyDescent="0.25">
      <c r="B65" s="564"/>
      <c r="C65" s="565"/>
      <c r="D65" s="565"/>
      <c r="E65" s="565"/>
      <c r="F65" s="565"/>
      <c r="G65" s="565"/>
      <c r="H65" s="565"/>
      <c r="I65" s="565"/>
      <c r="J65" s="565"/>
      <c r="K65" s="565"/>
      <c r="L65" s="565"/>
      <c r="M65" s="565"/>
      <c r="N65" s="566"/>
      <c r="P65" s="555"/>
      <c r="Q65" s="556"/>
      <c r="R65" s="556"/>
      <c r="S65" s="556"/>
      <c r="T65" s="556"/>
      <c r="U65" s="556"/>
      <c r="V65" s="556"/>
      <c r="W65" s="556"/>
      <c r="X65" s="557"/>
    </row>
    <row r="66" spans="2:24" x14ac:dyDescent="0.25">
      <c r="B66" s="564"/>
      <c r="C66" s="565"/>
      <c r="D66" s="565"/>
      <c r="E66" s="565"/>
      <c r="F66" s="565"/>
      <c r="G66" s="565"/>
      <c r="H66" s="565"/>
      <c r="I66" s="565"/>
      <c r="J66" s="565"/>
      <c r="K66" s="565"/>
      <c r="L66" s="565"/>
      <c r="M66" s="565"/>
      <c r="N66" s="566"/>
      <c r="P66" s="555"/>
      <c r="Q66" s="556"/>
      <c r="R66" s="556"/>
      <c r="S66" s="556"/>
      <c r="T66" s="556"/>
      <c r="U66" s="556"/>
      <c r="V66" s="556"/>
      <c r="W66" s="556"/>
      <c r="X66" s="557"/>
    </row>
    <row r="67" spans="2:24" x14ac:dyDescent="0.25">
      <c r="B67" s="564"/>
      <c r="C67" s="565"/>
      <c r="D67" s="565"/>
      <c r="E67" s="565"/>
      <c r="F67" s="565"/>
      <c r="G67" s="565"/>
      <c r="H67" s="565"/>
      <c r="I67" s="565"/>
      <c r="J67" s="565"/>
      <c r="K67" s="565"/>
      <c r="L67" s="565"/>
      <c r="M67" s="565"/>
      <c r="N67" s="566"/>
      <c r="P67" s="555"/>
      <c r="Q67" s="556"/>
      <c r="R67" s="556"/>
      <c r="S67" s="556"/>
      <c r="T67" s="556"/>
      <c r="U67" s="556"/>
      <c r="V67" s="556"/>
      <c r="W67" s="556"/>
      <c r="X67" s="557"/>
    </row>
    <row r="68" spans="2:24" x14ac:dyDescent="0.25">
      <c r="B68" s="564"/>
      <c r="C68" s="565"/>
      <c r="D68" s="565"/>
      <c r="E68" s="565"/>
      <c r="F68" s="565"/>
      <c r="G68" s="565"/>
      <c r="H68" s="565"/>
      <c r="I68" s="565"/>
      <c r="J68" s="565"/>
      <c r="K68" s="565"/>
      <c r="L68" s="565"/>
      <c r="M68" s="565"/>
      <c r="N68" s="566"/>
      <c r="P68" s="555"/>
      <c r="Q68" s="556"/>
      <c r="R68" s="556"/>
      <c r="S68" s="556"/>
      <c r="T68" s="556"/>
      <c r="U68" s="556"/>
      <c r="V68" s="556"/>
      <c r="W68" s="556"/>
      <c r="X68" s="557"/>
    </row>
    <row r="69" spans="2:24" x14ac:dyDescent="0.25">
      <c r="B69" s="564"/>
      <c r="C69" s="565"/>
      <c r="D69" s="565"/>
      <c r="E69" s="565"/>
      <c r="F69" s="565"/>
      <c r="G69" s="565"/>
      <c r="H69" s="565"/>
      <c r="I69" s="565"/>
      <c r="J69" s="565"/>
      <c r="K69" s="565"/>
      <c r="L69" s="565"/>
      <c r="M69" s="565"/>
      <c r="N69" s="566"/>
      <c r="P69" s="555"/>
      <c r="Q69" s="556"/>
      <c r="R69" s="556"/>
      <c r="S69" s="556"/>
      <c r="T69" s="556"/>
      <c r="U69" s="556"/>
      <c r="V69" s="556"/>
      <c r="W69" s="556"/>
      <c r="X69" s="557"/>
    </row>
    <row r="70" spans="2:24" x14ac:dyDescent="0.25">
      <c r="B70" s="564"/>
      <c r="C70" s="565"/>
      <c r="D70" s="565"/>
      <c r="E70" s="565"/>
      <c r="F70" s="565"/>
      <c r="G70" s="565"/>
      <c r="H70" s="565"/>
      <c r="I70" s="565"/>
      <c r="J70" s="565"/>
      <c r="K70" s="565"/>
      <c r="L70" s="565"/>
      <c r="M70" s="565"/>
      <c r="N70" s="566"/>
      <c r="P70" s="555"/>
      <c r="Q70" s="556"/>
      <c r="R70" s="556"/>
      <c r="S70" s="556"/>
      <c r="T70" s="556"/>
      <c r="U70" s="556"/>
      <c r="V70" s="556"/>
      <c r="W70" s="556"/>
      <c r="X70" s="557"/>
    </row>
    <row r="71" spans="2:24" x14ac:dyDescent="0.25">
      <c r="B71" s="564"/>
      <c r="C71" s="565"/>
      <c r="D71" s="565"/>
      <c r="E71" s="565"/>
      <c r="F71" s="565"/>
      <c r="G71" s="565"/>
      <c r="H71" s="565"/>
      <c r="I71" s="565"/>
      <c r="J71" s="565"/>
      <c r="K71" s="565"/>
      <c r="L71" s="565"/>
      <c r="M71" s="565"/>
      <c r="N71" s="566"/>
      <c r="P71" s="555"/>
      <c r="Q71" s="556"/>
      <c r="R71" s="556"/>
      <c r="S71" s="556"/>
      <c r="T71" s="556"/>
      <c r="U71" s="556"/>
      <c r="V71" s="556"/>
      <c r="W71" s="556"/>
      <c r="X71" s="557"/>
    </row>
    <row r="72" spans="2:24" x14ac:dyDescent="0.25">
      <c r="B72" s="564"/>
      <c r="C72" s="565"/>
      <c r="D72" s="565"/>
      <c r="E72" s="565"/>
      <c r="F72" s="565"/>
      <c r="G72" s="565"/>
      <c r="H72" s="565"/>
      <c r="I72" s="565"/>
      <c r="J72" s="565"/>
      <c r="K72" s="565"/>
      <c r="L72" s="565"/>
      <c r="M72" s="565"/>
      <c r="N72" s="566"/>
      <c r="P72" s="555"/>
      <c r="Q72" s="556"/>
      <c r="R72" s="556"/>
      <c r="S72" s="556"/>
      <c r="T72" s="556"/>
      <c r="U72" s="556"/>
      <c r="V72" s="556"/>
      <c r="W72" s="556"/>
      <c r="X72" s="557"/>
    </row>
    <row r="73" spans="2:24" x14ac:dyDescent="0.25">
      <c r="B73" s="564"/>
      <c r="C73" s="565"/>
      <c r="D73" s="565"/>
      <c r="E73" s="565"/>
      <c r="F73" s="565"/>
      <c r="G73" s="565"/>
      <c r="H73" s="565"/>
      <c r="I73" s="565"/>
      <c r="J73" s="565"/>
      <c r="K73" s="565"/>
      <c r="L73" s="565"/>
      <c r="M73" s="565"/>
      <c r="N73" s="566"/>
      <c r="P73" s="555"/>
      <c r="Q73" s="556"/>
      <c r="R73" s="556"/>
      <c r="S73" s="556"/>
      <c r="T73" s="556"/>
      <c r="U73" s="556"/>
      <c r="V73" s="556"/>
      <c r="W73" s="556"/>
      <c r="X73" s="557"/>
    </row>
    <row r="74" spans="2:24" x14ac:dyDescent="0.25">
      <c r="B74" s="567"/>
      <c r="C74" s="568"/>
      <c r="D74" s="568"/>
      <c r="E74" s="568"/>
      <c r="F74" s="568"/>
      <c r="G74" s="568"/>
      <c r="H74" s="568"/>
      <c r="I74" s="568"/>
      <c r="J74" s="568"/>
      <c r="K74" s="568"/>
      <c r="L74" s="568"/>
      <c r="M74" s="568"/>
      <c r="N74" s="569"/>
      <c r="P74" s="558"/>
      <c r="Q74" s="559"/>
      <c r="R74" s="559"/>
      <c r="S74" s="559"/>
      <c r="T74" s="559"/>
      <c r="U74" s="559"/>
      <c r="V74" s="559"/>
      <c r="W74" s="559"/>
      <c r="X74" s="560"/>
    </row>
    <row r="77" spans="2:24" x14ac:dyDescent="0.25">
      <c r="B77" s="561"/>
      <c r="C77" s="562"/>
      <c r="D77" s="562"/>
      <c r="E77" s="562"/>
      <c r="F77" s="562"/>
      <c r="G77" s="562"/>
      <c r="H77" s="562"/>
      <c r="I77" s="562"/>
      <c r="J77" s="562"/>
      <c r="K77" s="562"/>
      <c r="L77" s="562"/>
      <c r="M77" s="562"/>
      <c r="N77" s="563"/>
      <c r="P77" s="543" t="s">
        <v>198</v>
      </c>
      <c r="Q77" s="544"/>
      <c r="R77" s="544"/>
      <c r="S77" s="544"/>
      <c r="T77" s="544"/>
      <c r="U77" s="544"/>
      <c r="V77" s="544"/>
      <c r="W77" s="544"/>
      <c r="X77" s="545"/>
    </row>
    <row r="78" spans="2:24" x14ac:dyDescent="0.25">
      <c r="B78" s="564"/>
      <c r="C78" s="565"/>
      <c r="D78" s="565"/>
      <c r="E78" s="565"/>
      <c r="F78" s="565"/>
      <c r="G78" s="565"/>
      <c r="H78" s="565"/>
      <c r="I78" s="565"/>
      <c r="J78" s="565"/>
      <c r="K78" s="565"/>
      <c r="L78" s="565"/>
      <c r="M78" s="565"/>
      <c r="N78" s="566"/>
      <c r="P78" s="546"/>
      <c r="Q78" s="547"/>
      <c r="R78" s="386" t="s">
        <v>199</v>
      </c>
      <c r="S78" s="547"/>
      <c r="T78" s="547"/>
      <c r="U78" s="386" t="s">
        <v>200</v>
      </c>
      <c r="V78" s="386"/>
      <c r="W78" s="386"/>
      <c r="X78" s="387"/>
    </row>
    <row r="79" spans="2:24" x14ac:dyDescent="0.25">
      <c r="B79" s="564"/>
      <c r="C79" s="565"/>
      <c r="D79" s="565"/>
      <c r="E79" s="565"/>
      <c r="F79" s="565"/>
      <c r="G79" s="565"/>
      <c r="H79" s="565"/>
      <c r="I79" s="565"/>
      <c r="J79" s="565"/>
      <c r="K79" s="565"/>
      <c r="L79" s="565"/>
      <c r="M79" s="565"/>
      <c r="N79" s="566"/>
      <c r="P79" s="555"/>
      <c r="Q79" s="556"/>
      <c r="R79" s="556"/>
      <c r="S79" s="556"/>
      <c r="T79" s="556"/>
      <c r="U79" s="556"/>
      <c r="V79" s="556"/>
      <c r="W79" s="556"/>
      <c r="X79" s="557"/>
    </row>
    <row r="80" spans="2:24" x14ac:dyDescent="0.25">
      <c r="B80" s="564"/>
      <c r="C80" s="565"/>
      <c r="D80" s="565"/>
      <c r="E80" s="565"/>
      <c r="F80" s="565"/>
      <c r="G80" s="565"/>
      <c r="H80" s="565"/>
      <c r="I80" s="565"/>
      <c r="J80" s="565"/>
      <c r="K80" s="565"/>
      <c r="L80" s="565"/>
      <c r="M80" s="565"/>
      <c r="N80" s="566"/>
      <c r="P80" s="555"/>
      <c r="Q80" s="556"/>
      <c r="R80" s="556"/>
      <c r="S80" s="556"/>
      <c r="T80" s="556"/>
      <c r="U80" s="556"/>
      <c r="V80" s="556"/>
      <c r="W80" s="556"/>
      <c r="X80" s="557"/>
    </row>
    <row r="81" spans="2:24" x14ac:dyDescent="0.25">
      <c r="B81" s="564"/>
      <c r="C81" s="565"/>
      <c r="D81" s="565"/>
      <c r="E81" s="565"/>
      <c r="F81" s="565"/>
      <c r="G81" s="565"/>
      <c r="H81" s="565"/>
      <c r="I81" s="565"/>
      <c r="J81" s="565"/>
      <c r="K81" s="565"/>
      <c r="L81" s="565"/>
      <c r="M81" s="565"/>
      <c r="N81" s="566"/>
      <c r="P81" s="555"/>
      <c r="Q81" s="556"/>
      <c r="R81" s="556"/>
      <c r="S81" s="556"/>
      <c r="T81" s="556"/>
      <c r="U81" s="556"/>
      <c r="V81" s="556"/>
      <c r="W81" s="556"/>
      <c r="X81" s="557"/>
    </row>
    <row r="82" spans="2:24" x14ac:dyDescent="0.25">
      <c r="B82" s="564"/>
      <c r="C82" s="565"/>
      <c r="D82" s="565"/>
      <c r="E82" s="565"/>
      <c r="F82" s="565"/>
      <c r="G82" s="565"/>
      <c r="H82" s="565"/>
      <c r="I82" s="565"/>
      <c r="J82" s="565"/>
      <c r="K82" s="565"/>
      <c r="L82" s="565"/>
      <c r="M82" s="565"/>
      <c r="N82" s="566"/>
      <c r="P82" s="555"/>
      <c r="Q82" s="556"/>
      <c r="R82" s="556"/>
      <c r="S82" s="556"/>
      <c r="T82" s="556"/>
      <c r="U82" s="556"/>
      <c r="V82" s="556"/>
      <c r="W82" s="556"/>
      <c r="X82" s="557"/>
    </row>
    <row r="83" spans="2:24" x14ac:dyDescent="0.25">
      <c r="B83" s="564"/>
      <c r="C83" s="565"/>
      <c r="D83" s="565"/>
      <c r="E83" s="565"/>
      <c r="F83" s="565"/>
      <c r="G83" s="565"/>
      <c r="H83" s="565"/>
      <c r="I83" s="565"/>
      <c r="J83" s="565"/>
      <c r="K83" s="565"/>
      <c r="L83" s="565"/>
      <c r="M83" s="565"/>
      <c r="N83" s="566"/>
      <c r="P83" s="555"/>
      <c r="Q83" s="556"/>
      <c r="R83" s="556"/>
      <c r="S83" s="556"/>
      <c r="T83" s="556"/>
      <c r="U83" s="556"/>
      <c r="V83" s="556"/>
      <c r="W83" s="556"/>
      <c r="X83" s="557"/>
    </row>
    <row r="84" spans="2:24" x14ac:dyDescent="0.25">
      <c r="B84" s="564"/>
      <c r="C84" s="565"/>
      <c r="D84" s="565"/>
      <c r="E84" s="565"/>
      <c r="F84" s="565"/>
      <c r="G84" s="565"/>
      <c r="H84" s="565"/>
      <c r="I84" s="565"/>
      <c r="J84" s="565"/>
      <c r="K84" s="565"/>
      <c r="L84" s="565"/>
      <c r="M84" s="565"/>
      <c r="N84" s="566"/>
      <c r="P84" s="555"/>
      <c r="Q84" s="556"/>
      <c r="R84" s="556"/>
      <c r="S84" s="556"/>
      <c r="T84" s="556"/>
      <c r="U84" s="556"/>
      <c r="V84" s="556"/>
      <c r="W84" s="556"/>
      <c r="X84" s="557"/>
    </row>
    <row r="85" spans="2:24" x14ac:dyDescent="0.25">
      <c r="B85" s="564"/>
      <c r="C85" s="565"/>
      <c r="D85" s="565"/>
      <c r="E85" s="565"/>
      <c r="F85" s="565"/>
      <c r="G85" s="565"/>
      <c r="H85" s="565"/>
      <c r="I85" s="565"/>
      <c r="J85" s="565"/>
      <c r="K85" s="565"/>
      <c r="L85" s="565"/>
      <c r="M85" s="565"/>
      <c r="N85" s="566"/>
      <c r="P85" s="555"/>
      <c r="Q85" s="556"/>
      <c r="R85" s="556"/>
      <c r="S85" s="556"/>
      <c r="T85" s="556"/>
      <c r="U85" s="556"/>
      <c r="V85" s="556"/>
      <c r="W85" s="556"/>
      <c r="X85" s="557"/>
    </row>
    <row r="86" spans="2:24" x14ac:dyDescent="0.25">
      <c r="B86" s="564"/>
      <c r="C86" s="565"/>
      <c r="D86" s="565"/>
      <c r="E86" s="565"/>
      <c r="F86" s="565"/>
      <c r="G86" s="565"/>
      <c r="H86" s="565"/>
      <c r="I86" s="565"/>
      <c r="J86" s="565"/>
      <c r="K86" s="565"/>
      <c r="L86" s="565"/>
      <c r="M86" s="565"/>
      <c r="N86" s="566"/>
      <c r="P86" s="555"/>
      <c r="Q86" s="556"/>
      <c r="R86" s="556"/>
      <c r="S86" s="556"/>
      <c r="T86" s="556"/>
      <c r="U86" s="556"/>
      <c r="V86" s="556"/>
      <c r="W86" s="556"/>
      <c r="X86" s="557"/>
    </row>
    <row r="87" spans="2:24" x14ac:dyDescent="0.25">
      <c r="B87" s="564"/>
      <c r="C87" s="565"/>
      <c r="D87" s="565"/>
      <c r="E87" s="565"/>
      <c r="F87" s="565"/>
      <c r="G87" s="565"/>
      <c r="H87" s="565"/>
      <c r="I87" s="565"/>
      <c r="J87" s="565"/>
      <c r="K87" s="565"/>
      <c r="L87" s="565"/>
      <c r="M87" s="565"/>
      <c r="N87" s="566"/>
      <c r="P87" s="555"/>
      <c r="Q87" s="556"/>
      <c r="R87" s="556"/>
      <c r="S87" s="556"/>
      <c r="T87" s="556"/>
      <c r="U87" s="556"/>
      <c r="V87" s="556"/>
      <c r="W87" s="556"/>
      <c r="X87" s="557"/>
    </row>
    <row r="88" spans="2:24" x14ac:dyDescent="0.25">
      <c r="B88" s="564"/>
      <c r="C88" s="565"/>
      <c r="D88" s="565"/>
      <c r="E88" s="565"/>
      <c r="F88" s="565"/>
      <c r="G88" s="565"/>
      <c r="H88" s="565"/>
      <c r="I88" s="565"/>
      <c r="J88" s="565"/>
      <c r="K88" s="565"/>
      <c r="L88" s="565"/>
      <c r="M88" s="565"/>
      <c r="N88" s="566"/>
      <c r="P88" s="555"/>
      <c r="Q88" s="556"/>
      <c r="R88" s="556"/>
      <c r="S88" s="556"/>
      <c r="T88" s="556"/>
      <c r="U88" s="556"/>
      <c r="V88" s="556"/>
      <c r="W88" s="556"/>
      <c r="X88" s="557"/>
    </row>
    <row r="89" spans="2:24" x14ac:dyDescent="0.25">
      <c r="B89" s="567"/>
      <c r="C89" s="568"/>
      <c r="D89" s="568"/>
      <c r="E89" s="568"/>
      <c r="F89" s="568"/>
      <c r="G89" s="568"/>
      <c r="H89" s="568"/>
      <c r="I89" s="568"/>
      <c r="J89" s="568"/>
      <c r="K89" s="568"/>
      <c r="L89" s="568"/>
      <c r="M89" s="568"/>
      <c r="N89" s="569"/>
      <c r="P89" s="558"/>
      <c r="Q89" s="559"/>
      <c r="R89" s="559"/>
      <c r="S89" s="559"/>
      <c r="T89" s="559"/>
      <c r="U89" s="559"/>
      <c r="V89" s="559"/>
      <c r="W89" s="559"/>
      <c r="X89" s="560"/>
    </row>
  </sheetData>
  <mergeCells count="65">
    <mergeCell ref="P79:X89"/>
    <mergeCell ref="B47:N59"/>
    <mergeCell ref="B62:N74"/>
    <mergeCell ref="B77:N89"/>
    <mergeCell ref="P47:X47"/>
    <mergeCell ref="P48:Q48"/>
    <mergeCell ref="S48:T48"/>
    <mergeCell ref="P49:X59"/>
    <mergeCell ref="P62:X62"/>
    <mergeCell ref="P63:Q63"/>
    <mergeCell ref="S63:T63"/>
    <mergeCell ref="P64:X74"/>
    <mergeCell ref="A3:Y4"/>
    <mergeCell ref="A8:G8"/>
    <mergeCell ref="A7:G7"/>
    <mergeCell ref="P77:X77"/>
    <mergeCell ref="P78:Q78"/>
    <mergeCell ref="S78:T78"/>
    <mergeCell ref="H10:Y10"/>
    <mergeCell ref="H8:Y8"/>
    <mergeCell ref="H7:Y7"/>
    <mergeCell ref="A9:G10"/>
    <mergeCell ref="I9:J9"/>
    <mergeCell ref="L9:Y9"/>
    <mergeCell ref="H11:J11"/>
    <mergeCell ref="H12:J12"/>
    <mergeCell ref="A11:G13"/>
    <mergeCell ref="K11:Y11"/>
    <mergeCell ref="K12:Y12"/>
    <mergeCell ref="K21:M21"/>
    <mergeCell ref="A21:I21"/>
    <mergeCell ref="A18:I18"/>
    <mergeCell ref="J18:Y18"/>
    <mergeCell ref="K13:Y13"/>
    <mergeCell ref="K17:R17"/>
    <mergeCell ref="A16:I17"/>
    <mergeCell ref="T17:Y17"/>
    <mergeCell ref="H13:J13"/>
    <mergeCell ref="J16:Y16"/>
    <mergeCell ref="A19:I19"/>
    <mergeCell ref="J19:Y19"/>
    <mergeCell ref="A20:I20"/>
    <mergeCell ref="J20:Y20"/>
    <mergeCell ref="B22:I22"/>
    <mergeCell ref="K22:M22"/>
    <mergeCell ref="J23:L23"/>
    <mergeCell ref="A23:I24"/>
    <mergeCell ref="Q24:R24"/>
    <mergeCell ref="L24:M24"/>
    <mergeCell ref="A34:Y34"/>
    <mergeCell ref="A37:Y37"/>
    <mergeCell ref="A40:Y40"/>
    <mergeCell ref="A43:Y43"/>
    <mergeCell ref="J26:N26"/>
    <mergeCell ref="O26:P26"/>
    <mergeCell ref="A27:I27"/>
    <mergeCell ref="P27:Y27"/>
    <mergeCell ref="J27:M27"/>
    <mergeCell ref="A26:I26"/>
    <mergeCell ref="Q26:Y26"/>
    <mergeCell ref="L25:M25"/>
    <mergeCell ref="W24:X24"/>
    <mergeCell ref="A25:I25"/>
    <mergeCell ref="J25:K25"/>
    <mergeCell ref="A30:Y30"/>
  </mergeCells>
  <phoneticPr fontId="1"/>
  <dataValidations count="1">
    <dataValidation type="list" allowBlank="1" showInputMessage="1" showErrorMessage="1" sqref="S17 J17" xr:uid="{10C8209E-46FF-4E84-B08C-B559F2B24DDE}">
      <formula1>"□,■"</formula1>
    </dataValidation>
  </dataValidations>
  <pageMargins left="0.7" right="0.7" top="0.75" bottom="0.75" header="0.3" footer="0.3"/>
  <pageSetup paperSize="9" scale="95" orientation="portrait" horizontalDpi="300" verticalDpi="300" r:id="rId1"/>
  <rowBreaks count="2" manualBreakCount="2">
    <brk id="28" max="24" man="1"/>
    <brk id="44" max="2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6FCB2-08D2-4A4E-975B-5C901669C9A6}">
  <sheetPr>
    <tabColor theme="0"/>
    <pageSetUpPr fitToPage="1"/>
  </sheetPr>
  <dimension ref="A1:Y103"/>
  <sheetViews>
    <sheetView view="pageBreakPreview" zoomScale="70" zoomScaleNormal="70" zoomScaleSheetLayoutView="70" workbookViewId="0">
      <pane ySplit="3" topLeftCell="A4" activePane="bottomLeft" state="frozen"/>
      <selection activeCell="I9" sqref="I9:I12"/>
      <selection pane="bottomLeft" activeCell="J6" sqref="J6"/>
    </sheetView>
  </sheetViews>
  <sheetFormatPr defaultRowHeight="19.5" x14ac:dyDescent="0.3"/>
  <cols>
    <col min="1" max="1" width="3.6640625" style="240" customWidth="1"/>
    <col min="2" max="2" width="19.44140625" style="240" customWidth="1"/>
    <col min="3" max="6" width="7.33203125" style="241" customWidth="1"/>
    <col min="7" max="7" width="7.109375" style="242" customWidth="1"/>
    <col min="8" max="8" width="6.88671875" style="242" customWidth="1"/>
    <col min="9" max="9" width="6.6640625" style="242" customWidth="1"/>
    <col min="10" max="10" width="31" style="252" customWidth="1"/>
    <col min="11" max="11" width="6.88671875" style="240" customWidth="1"/>
    <col min="12" max="12" width="34.77734375" style="240" customWidth="1"/>
    <col min="13" max="13" width="6.109375" style="240" customWidth="1"/>
    <col min="14" max="14" width="13.77734375" style="198" customWidth="1"/>
    <col min="15" max="15" width="7.33203125" style="240" customWidth="1"/>
    <col min="16" max="17" width="7.44140625" style="240" customWidth="1"/>
    <col min="18" max="18" width="5.77734375" style="240" customWidth="1"/>
    <col min="19" max="19" width="8.88671875" style="198"/>
    <col min="20" max="20" width="21.77734375" style="240" customWidth="1"/>
    <col min="21" max="21" width="18.88671875" style="243" bestFit="1" customWidth="1"/>
    <col min="22" max="22" width="16.44140625" style="240" bestFit="1" customWidth="1"/>
    <col min="23" max="28" width="8.88671875" style="240"/>
    <col min="29" max="29" width="60.88671875" style="240" customWidth="1"/>
    <col min="30" max="16384" width="8.88671875" style="240"/>
  </cols>
  <sheetData>
    <row r="1" spans="1:25" x14ac:dyDescent="0.25">
      <c r="A1" s="239" t="s">
        <v>164</v>
      </c>
      <c r="J1" s="240"/>
      <c r="M1" s="243"/>
      <c r="N1" s="244" t="s">
        <v>382</v>
      </c>
      <c r="O1" s="253">
        <f>SUM(T_年間事業実績[参加人数_子ども])</f>
        <v>0</v>
      </c>
      <c r="S1" s="240"/>
      <c r="U1" s="240"/>
    </row>
    <row r="2" spans="1:25" ht="93" customHeight="1" x14ac:dyDescent="0.25">
      <c r="J2" s="240"/>
      <c r="M2" s="243"/>
      <c r="N2" s="244" t="s">
        <v>381</v>
      </c>
      <c r="O2" s="253">
        <f>SUM(T_年間事業実績[参加人数_大人])</f>
        <v>0</v>
      </c>
      <c r="S2" s="240"/>
      <c r="U2" s="240"/>
    </row>
    <row r="3" spans="1:25" s="250" customFormat="1" ht="55.5" customHeight="1" x14ac:dyDescent="0.25">
      <c r="A3" s="245" t="s">
        <v>201</v>
      </c>
      <c r="B3" s="245" t="s">
        <v>360</v>
      </c>
      <c r="C3" s="246" t="s">
        <v>336</v>
      </c>
      <c r="D3" s="246" t="s">
        <v>337</v>
      </c>
      <c r="E3" s="246" t="s">
        <v>356</v>
      </c>
      <c r="F3" s="246" t="s">
        <v>358</v>
      </c>
      <c r="G3" s="247" t="s">
        <v>338</v>
      </c>
      <c r="H3" s="247" t="s">
        <v>359</v>
      </c>
      <c r="I3" s="247" t="s">
        <v>339</v>
      </c>
      <c r="J3" s="245" t="s">
        <v>386</v>
      </c>
      <c r="K3" s="245" t="s">
        <v>334</v>
      </c>
      <c r="L3" s="245" t="s">
        <v>341</v>
      </c>
      <c r="M3" s="248" t="s">
        <v>321</v>
      </c>
      <c r="N3" s="248" t="s">
        <v>335</v>
      </c>
      <c r="O3" s="249" t="s">
        <v>340</v>
      </c>
      <c r="P3" s="249" t="s">
        <v>357</v>
      </c>
      <c r="Q3" s="249" t="s">
        <v>379</v>
      </c>
      <c r="R3" s="249" t="s">
        <v>380</v>
      </c>
      <c r="Y3" s="251"/>
    </row>
    <row r="4" spans="1:25" s="402" customFormat="1" ht="45.75" customHeight="1" x14ac:dyDescent="0.25">
      <c r="A4" s="391" t="str">
        <f>IF(T_年間事業実績[[#This Row],[開催日]]="","",COUNTIF(INDEX(T_年間事業実績[開催日],1):T_年間事業実績[[#This Row],[開催日]],"&lt;&gt;"))</f>
        <v/>
      </c>
      <c r="B4" s="392"/>
      <c r="C4" s="393"/>
      <c r="D4" s="393"/>
      <c r="E4" s="393"/>
      <c r="F4" s="393"/>
      <c r="G4" s="394"/>
      <c r="H4" s="394"/>
      <c r="I4" s="395"/>
      <c r="J4" s="396"/>
      <c r="K4" s="397" t="s">
        <v>61</v>
      </c>
      <c r="L4" s="398"/>
      <c r="M4" s="399" t="str">
        <f>IF(ISNUMBER(MATCH(T_年間事業実績[[#This Row],[開催日]], T_長期休業日[長期休業日], 0)), "※", "")</f>
        <v/>
      </c>
      <c r="N4" s="400" t="str">
        <f>IF(T_年間事業実績[[#This Row],[開催日]]="","",IF(COUNTIF(T_年間事業実績[開催日],T_年間事業実績[[#This Row],[開催日]])&gt;1,"日付が重複しています",""))</f>
        <v/>
      </c>
      <c r="O4" s="401">
        <f>T_年間事業実績[[#This Row],[終了時刻]]-T_年間事業実績[[#This Row],[開始時刻]]</f>
        <v>0</v>
      </c>
      <c r="P4" s="401">
        <f>T_年間事業実績[[#This Row],[終了時刻2]]-T_年間事業実績[[#This Row],[開始時刻2]]</f>
        <v>0</v>
      </c>
      <c r="Q4" s="401">
        <f>SUM(T_年間事業実績[[#This Row],[開催時間]:[開催時間2]])</f>
        <v>0</v>
      </c>
      <c r="R4" s="401" t="str">
        <f t="shared" ref="R4:R35" si="0">IF(Q4&lt;TIME(3,0,0),"×","")</f>
        <v>×</v>
      </c>
    </row>
    <row r="5" spans="1:25" s="402" customFormat="1" ht="45.75" customHeight="1" x14ac:dyDescent="0.25">
      <c r="A5" s="391" t="str">
        <f>IF(T_年間事業実績[[#This Row],[開催日]]="","",COUNTIF(INDEX(T_年間事業実績[開催日],1):T_年間事業実績[[#This Row],[開催日]],"&lt;&gt;"))</f>
        <v/>
      </c>
      <c r="B5" s="392"/>
      <c r="C5" s="393"/>
      <c r="D5" s="393"/>
      <c r="E5" s="393"/>
      <c r="F5" s="393"/>
      <c r="G5" s="394"/>
      <c r="H5" s="394"/>
      <c r="I5" s="395"/>
      <c r="J5" s="396"/>
      <c r="K5" s="397" t="s">
        <v>61</v>
      </c>
      <c r="L5" s="398"/>
      <c r="M5" s="403" t="str">
        <f>IF(ISNUMBER(MATCH(T_年間事業実績[[#This Row],[開催日]], T_長期休業日[長期休業日], 0)), "※", "")</f>
        <v/>
      </c>
      <c r="N5" s="400" t="str">
        <f>IF(T_年間事業実績[[#This Row],[開催日]]="","",IF(COUNTIF(T_年間事業実績[開催日],T_年間事業実績[[#This Row],[開催日]])&gt;1,"日付が重複しています",""))</f>
        <v/>
      </c>
      <c r="O5" s="404">
        <f>T_年間事業実績[[#This Row],[終了時刻]]-T_年間事業実績[[#This Row],[開始時刻]]</f>
        <v>0</v>
      </c>
      <c r="P5" s="404">
        <f>T_年間事業実績[[#This Row],[終了時刻2]]-T_年間事業実績[[#This Row],[開始時刻2]]</f>
        <v>0</v>
      </c>
      <c r="Q5" s="404">
        <f>SUM(T_年間事業実績[[#This Row],[開催時間]:[開催時間2]])</f>
        <v>0</v>
      </c>
      <c r="R5" s="404" t="str">
        <f t="shared" si="0"/>
        <v>×</v>
      </c>
      <c r="S5" s="405"/>
    </row>
    <row r="6" spans="1:25" s="402" customFormat="1" ht="45.75" customHeight="1" x14ac:dyDescent="0.25">
      <c r="A6" s="391" t="str">
        <f>IF(T_年間事業実績[[#This Row],[開催日]]="","",COUNTIF(INDEX(T_年間事業実績[開催日],1):T_年間事業実績[[#This Row],[開催日]],"&lt;&gt;"))</f>
        <v/>
      </c>
      <c r="B6" s="392"/>
      <c r="C6" s="393"/>
      <c r="D6" s="393"/>
      <c r="E6" s="393"/>
      <c r="F6" s="393"/>
      <c r="G6" s="394"/>
      <c r="H6" s="394"/>
      <c r="I6" s="395"/>
      <c r="J6" s="406"/>
      <c r="K6" s="397" t="s">
        <v>61</v>
      </c>
      <c r="L6" s="398"/>
      <c r="M6" s="403" t="str">
        <f>IF(ISNUMBER(MATCH(T_年間事業実績[[#This Row],[開催日]], T_長期休業日[長期休業日], 0)), "※", "")</f>
        <v/>
      </c>
      <c r="N6" s="400" t="str">
        <f>IF(T_年間事業実績[[#This Row],[開催日]]="","",IF(COUNTIF(T_年間事業実績[開催日],T_年間事業実績[[#This Row],[開催日]])&gt;1,"日付が重複しています",""))</f>
        <v/>
      </c>
      <c r="O6" s="404">
        <f>T_年間事業実績[[#This Row],[終了時刻]]-T_年間事業実績[[#This Row],[開始時刻]]</f>
        <v>0</v>
      </c>
      <c r="P6" s="404">
        <f>T_年間事業実績[[#This Row],[終了時刻2]]-T_年間事業実績[[#This Row],[開始時刻2]]</f>
        <v>0</v>
      </c>
      <c r="Q6" s="404">
        <f>SUM(T_年間事業実績[[#This Row],[開催時間]:[開催時間2]])</f>
        <v>0</v>
      </c>
      <c r="R6" s="404" t="str">
        <f t="shared" si="0"/>
        <v>×</v>
      </c>
    </row>
    <row r="7" spans="1:25" s="402" customFormat="1" ht="45.75" customHeight="1" x14ac:dyDescent="0.25">
      <c r="A7" s="391" t="str">
        <f>IF(T_年間事業実績[[#This Row],[開催日]]="","",COUNTIF(INDEX(T_年間事業実績[開催日],1):T_年間事業実績[[#This Row],[開催日]],"&lt;&gt;"))</f>
        <v/>
      </c>
      <c r="B7" s="392"/>
      <c r="C7" s="393"/>
      <c r="D7" s="393"/>
      <c r="E7" s="393"/>
      <c r="F7" s="393"/>
      <c r="G7" s="394"/>
      <c r="H7" s="394"/>
      <c r="I7" s="395"/>
      <c r="J7" s="406"/>
      <c r="K7" s="397" t="s">
        <v>61</v>
      </c>
      <c r="L7" s="398"/>
      <c r="M7" s="403" t="str">
        <f>IF(ISNUMBER(MATCH(T_年間事業実績[[#This Row],[開催日]], T_長期休業日[長期休業日], 0)), "※", "")</f>
        <v/>
      </c>
      <c r="N7" s="400" t="str">
        <f>IF(T_年間事業実績[[#This Row],[開催日]]="","",IF(COUNTIF(T_年間事業実績[開催日],T_年間事業実績[[#This Row],[開催日]])&gt;1,"日付が重複しています",""))</f>
        <v/>
      </c>
      <c r="O7" s="404">
        <f>T_年間事業実績[[#This Row],[終了時刻]]-T_年間事業実績[[#This Row],[開始時刻]]</f>
        <v>0</v>
      </c>
      <c r="P7" s="404">
        <f>T_年間事業実績[[#This Row],[終了時刻2]]-T_年間事業実績[[#This Row],[開始時刻2]]</f>
        <v>0</v>
      </c>
      <c r="Q7" s="404">
        <f>SUM(T_年間事業実績[[#This Row],[開催時間]:[開催時間2]])</f>
        <v>0</v>
      </c>
      <c r="R7" s="404" t="str">
        <f t="shared" si="0"/>
        <v>×</v>
      </c>
    </row>
    <row r="8" spans="1:25" s="402" customFormat="1" ht="45.75" customHeight="1" x14ac:dyDescent="0.25">
      <c r="A8" s="391" t="str">
        <f>IF(T_年間事業実績[[#This Row],[開催日]]="","",COUNTIF(INDEX(T_年間事業実績[開催日],1):T_年間事業実績[[#This Row],[開催日]],"&lt;&gt;"))</f>
        <v/>
      </c>
      <c r="B8" s="392"/>
      <c r="C8" s="393"/>
      <c r="D8" s="393"/>
      <c r="E8" s="393"/>
      <c r="F8" s="393"/>
      <c r="G8" s="394"/>
      <c r="H8" s="394"/>
      <c r="I8" s="395"/>
      <c r="J8" s="406"/>
      <c r="K8" s="397" t="s">
        <v>61</v>
      </c>
      <c r="L8" s="398"/>
      <c r="M8" s="403" t="str">
        <f>IF(ISNUMBER(MATCH(T_年間事業実績[[#This Row],[開催日]], T_長期休業日[長期休業日], 0)), "※", "")</f>
        <v/>
      </c>
      <c r="N8" s="400"/>
      <c r="O8" s="404">
        <f>T_年間事業実績[[#This Row],[終了時刻]]-T_年間事業実績[[#This Row],[開始時刻]]</f>
        <v>0</v>
      </c>
      <c r="P8" s="404">
        <f>T_年間事業実績[[#This Row],[終了時刻2]]-T_年間事業実績[[#This Row],[開始時刻2]]</f>
        <v>0</v>
      </c>
      <c r="Q8" s="404">
        <f>SUM(T_年間事業実績[[#This Row],[開催時間]:[開催時間2]])</f>
        <v>0</v>
      </c>
      <c r="R8" s="404" t="str">
        <f t="shared" si="0"/>
        <v>×</v>
      </c>
    </row>
    <row r="9" spans="1:25" s="402" customFormat="1" ht="45.75" customHeight="1" x14ac:dyDescent="0.25">
      <c r="A9" s="391" t="str">
        <f>IF(T_年間事業実績[[#This Row],[開催日]]="","",COUNTIF(INDEX(T_年間事業実績[開催日],1):T_年間事業実績[[#This Row],[開催日]],"&lt;&gt;"))</f>
        <v/>
      </c>
      <c r="B9" s="392"/>
      <c r="C9" s="393"/>
      <c r="D9" s="393"/>
      <c r="E9" s="393"/>
      <c r="F9" s="393"/>
      <c r="G9" s="394"/>
      <c r="H9" s="394"/>
      <c r="I9" s="395"/>
      <c r="J9" s="406"/>
      <c r="K9" s="397" t="s">
        <v>61</v>
      </c>
      <c r="L9" s="398"/>
      <c r="M9" s="403" t="str">
        <f>IF(ISNUMBER(MATCH(T_年間事業実績[[#This Row],[開催日]], T_長期休業日[長期休業日], 0)), "※", "")</f>
        <v/>
      </c>
      <c r="N9" s="400" t="str">
        <f>IF(T_年間事業実績[[#This Row],[開催日]]="","",IF(COUNTIF(T_年間事業実績[開催日],T_年間事業実績[[#This Row],[開催日]])&gt;1,"日付が重複しています",""))</f>
        <v/>
      </c>
      <c r="O9" s="404">
        <f>T_年間事業実績[[#This Row],[終了時刻]]-T_年間事業実績[[#This Row],[開始時刻]]</f>
        <v>0</v>
      </c>
      <c r="P9" s="404">
        <f>T_年間事業実績[[#This Row],[終了時刻2]]-T_年間事業実績[[#This Row],[開始時刻2]]</f>
        <v>0</v>
      </c>
      <c r="Q9" s="404">
        <f>SUM(T_年間事業実績[[#This Row],[開催時間]:[開催時間2]])</f>
        <v>0</v>
      </c>
      <c r="R9" s="404" t="str">
        <f t="shared" si="0"/>
        <v>×</v>
      </c>
    </row>
    <row r="10" spans="1:25" s="402" customFormat="1" ht="45.75" customHeight="1" x14ac:dyDescent="0.25">
      <c r="A10" s="391" t="str">
        <f>IF(T_年間事業実績[[#This Row],[開催日]]="","",COUNTIF(INDEX(T_年間事業実績[開催日],1):T_年間事業実績[[#This Row],[開催日]],"&lt;&gt;"))</f>
        <v/>
      </c>
      <c r="B10" s="392"/>
      <c r="C10" s="393"/>
      <c r="D10" s="393"/>
      <c r="E10" s="393"/>
      <c r="F10" s="393"/>
      <c r="G10" s="394"/>
      <c r="H10" s="394"/>
      <c r="I10" s="395"/>
      <c r="J10" s="406"/>
      <c r="K10" s="397" t="s">
        <v>61</v>
      </c>
      <c r="L10" s="398"/>
      <c r="M10" s="403" t="str">
        <f>IF(ISNUMBER(MATCH(T_年間事業実績[[#This Row],[開催日]], T_長期休業日[長期休業日], 0)), "※", "")</f>
        <v/>
      </c>
      <c r="N10" s="400" t="str">
        <f>IF(T_年間事業実績[[#This Row],[開催日]]="","",IF(COUNTIF(T_年間事業実績[開催日],T_年間事業実績[[#This Row],[開催日]])&gt;1,"日付が重複しています",""))</f>
        <v/>
      </c>
      <c r="O10" s="404">
        <f>T_年間事業実績[[#This Row],[終了時刻]]-T_年間事業実績[[#This Row],[開始時刻]]</f>
        <v>0</v>
      </c>
      <c r="P10" s="404">
        <f>T_年間事業実績[[#This Row],[終了時刻2]]-T_年間事業実績[[#This Row],[開始時刻2]]</f>
        <v>0</v>
      </c>
      <c r="Q10" s="404">
        <f>SUM(T_年間事業実績[[#This Row],[開催時間]:[開催時間2]])</f>
        <v>0</v>
      </c>
      <c r="R10" s="404" t="str">
        <f t="shared" si="0"/>
        <v>×</v>
      </c>
    </row>
    <row r="11" spans="1:25" s="402" customFormat="1" ht="45.75" customHeight="1" x14ac:dyDescent="0.25">
      <c r="A11" s="391" t="str">
        <f>IF(T_年間事業実績[[#This Row],[開催日]]="","",COUNTIF(INDEX(T_年間事業実績[開催日],1):T_年間事業実績[[#This Row],[開催日]],"&lt;&gt;"))</f>
        <v/>
      </c>
      <c r="B11" s="392"/>
      <c r="C11" s="393"/>
      <c r="D11" s="393"/>
      <c r="E11" s="393"/>
      <c r="F11" s="393"/>
      <c r="G11" s="394"/>
      <c r="H11" s="394"/>
      <c r="I11" s="395"/>
      <c r="J11" s="406"/>
      <c r="K11" s="397" t="s">
        <v>61</v>
      </c>
      <c r="L11" s="398"/>
      <c r="M11" s="403" t="str">
        <f>IF(ISNUMBER(MATCH(T_年間事業実績[[#This Row],[開催日]], T_長期休業日[長期休業日], 0)), "※", "")</f>
        <v/>
      </c>
      <c r="N11" s="400" t="str">
        <f>IF(T_年間事業実績[[#This Row],[開催日]]="","",IF(COUNTIF(T_年間事業実績[開催日],T_年間事業実績[[#This Row],[開催日]])&gt;1,"日付が重複しています",""))</f>
        <v/>
      </c>
      <c r="O11" s="404">
        <f>T_年間事業実績[[#This Row],[終了時刻]]-T_年間事業実績[[#This Row],[開始時刻]]</f>
        <v>0</v>
      </c>
      <c r="P11" s="404">
        <f>T_年間事業実績[[#This Row],[終了時刻2]]-T_年間事業実績[[#This Row],[開始時刻2]]</f>
        <v>0</v>
      </c>
      <c r="Q11" s="404">
        <f>SUM(T_年間事業実績[[#This Row],[開催時間]:[開催時間2]])</f>
        <v>0</v>
      </c>
      <c r="R11" s="404" t="str">
        <f t="shared" si="0"/>
        <v>×</v>
      </c>
    </row>
    <row r="12" spans="1:25" s="402" customFormat="1" ht="45.75" customHeight="1" x14ac:dyDescent="0.25">
      <c r="A12" s="391" t="str">
        <f>IF(T_年間事業実績[[#This Row],[開催日]]="","",COUNTIF(INDEX(T_年間事業実績[開催日],1):T_年間事業実績[[#This Row],[開催日]],"&lt;&gt;"))</f>
        <v/>
      </c>
      <c r="B12" s="392"/>
      <c r="C12" s="393"/>
      <c r="D12" s="393"/>
      <c r="E12" s="393"/>
      <c r="F12" s="393"/>
      <c r="G12" s="394"/>
      <c r="H12" s="394"/>
      <c r="I12" s="395"/>
      <c r="J12" s="406"/>
      <c r="K12" s="397" t="s">
        <v>61</v>
      </c>
      <c r="L12" s="398"/>
      <c r="M12" s="403" t="str">
        <f>IF(ISNUMBER(MATCH(T_年間事業実績[[#This Row],[開催日]], T_長期休業日[長期休業日], 0)), "※", "")</f>
        <v/>
      </c>
      <c r="N12" s="400" t="str">
        <f>IF(T_年間事業実績[[#This Row],[開催日]]="","",IF(COUNTIF(T_年間事業実績[開催日],T_年間事業実績[[#This Row],[開催日]])&gt;1,"日付が重複しています",""))</f>
        <v/>
      </c>
      <c r="O12" s="404">
        <f>T_年間事業実績[[#This Row],[終了時刻]]-T_年間事業実績[[#This Row],[開始時刻]]</f>
        <v>0</v>
      </c>
      <c r="P12" s="404">
        <f>T_年間事業実績[[#This Row],[終了時刻2]]-T_年間事業実績[[#This Row],[開始時刻2]]</f>
        <v>0</v>
      </c>
      <c r="Q12" s="404">
        <f>SUM(T_年間事業実績[[#This Row],[開催時間]:[開催時間2]])</f>
        <v>0</v>
      </c>
      <c r="R12" s="404" t="str">
        <f t="shared" si="0"/>
        <v>×</v>
      </c>
    </row>
    <row r="13" spans="1:25" s="402" customFormat="1" ht="45.75" customHeight="1" x14ac:dyDescent="0.25">
      <c r="A13" s="391" t="str">
        <f>IF(T_年間事業実績[[#This Row],[開催日]]="","",COUNTIF(INDEX(T_年間事業実績[開催日],1):T_年間事業実績[[#This Row],[開催日]],"&lt;&gt;"))</f>
        <v/>
      </c>
      <c r="B13" s="392"/>
      <c r="C13" s="393"/>
      <c r="D13" s="393"/>
      <c r="E13" s="393"/>
      <c r="F13" s="393"/>
      <c r="G13" s="394"/>
      <c r="H13" s="394"/>
      <c r="I13" s="395"/>
      <c r="J13" s="406"/>
      <c r="K13" s="397" t="s">
        <v>61</v>
      </c>
      <c r="L13" s="398"/>
      <c r="M13" s="403" t="str">
        <f>IF(ISNUMBER(MATCH(T_年間事業実績[[#This Row],[開催日]], T_長期休業日[長期休業日], 0)), "※", "")</f>
        <v/>
      </c>
      <c r="N13" s="400" t="str">
        <f>IF(T_年間事業実績[[#This Row],[開催日]]="","",IF(COUNTIF(T_年間事業実績[開催日],T_年間事業実績[[#This Row],[開催日]])&gt;1,"日付が重複しています",""))</f>
        <v/>
      </c>
      <c r="O13" s="404">
        <f>T_年間事業実績[[#This Row],[終了時刻]]-T_年間事業実績[[#This Row],[開始時刻]]</f>
        <v>0</v>
      </c>
      <c r="P13" s="404">
        <f>T_年間事業実績[[#This Row],[終了時刻2]]-T_年間事業実績[[#This Row],[開始時刻2]]</f>
        <v>0</v>
      </c>
      <c r="Q13" s="404">
        <f>SUM(T_年間事業実績[[#This Row],[開催時間]:[開催時間2]])</f>
        <v>0</v>
      </c>
      <c r="R13" s="404" t="str">
        <f t="shared" si="0"/>
        <v>×</v>
      </c>
    </row>
    <row r="14" spans="1:25" s="402" customFormat="1" ht="45.75" customHeight="1" x14ac:dyDescent="0.25">
      <c r="A14" s="391" t="str">
        <f>IF(T_年間事業実績[[#This Row],[開催日]]="","",COUNTIF(INDEX(T_年間事業実績[開催日],1):T_年間事業実績[[#This Row],[開催日]],"&lt;&gt;"))</f>
        <v/>
      </c>
      <c r="B14" s="392"/>
      <c r="C14" s="393"/>
      <c r="D14" s="393"/>
      <c r="E14" s="393"/>
      <c r="F14" s="393"/>
      <c r="G14" s="394"/>
      <c r="H14" s="394"/>
      <c r="I14" s="395"/>
      <c r="J14" s="406"/>
      <c r="K14" s="397" t="s">
        <v>61</v>
      </c>
      <c r="L14" s="398"/>
      <c r="M14" s="403" t="str">
        <f>IF(ISNUMBER(MATCH(T_年間事業実績[[#This Row],[開催日]], T_長期休業日[長期休業日], 0)), "※", "")</f>
        <v/>
      </c>
      <c r="N14" s="400" t="str">
        <f>IF(T_年間事業実績[[#This Row],[開催日]]="","",IF(COUNTIF(T_年間事業実績[開催日],T_年間事業実績[[#This Row],[開催日]])&gt;1,"日付が重複しています",""))</f>
        <v/>
      </c>
      <c r="O14" s="404">
        <f>T_年間事業実績[[#This Row],[終了時刻]]-T_年間事業実績[[#This Row],[開始時刻]]</f>
        <v>0</v>
      </c>
      <c r="P14" s="404">
        <f>T_年間事業実績[[#This Row],[終了時刻2]]-T_年間事業実績[[#This Row],[開始時刻2]]</f>
        <v>0</v>
      </c>
      <c r="Q14" s="404">
        <f>SUM(T_年間事業実績[[#This Row],[開催時間]:[開催時間2]])</f>
        <v>0</v>
      </c>
      <c r="R14" s="404" t="str">
        <f t="shared" si="0"/>
        <v>×</v>
      </c>
    </row>
    <row r="15" spans="1:25" s="402" customFormat="1" ht="45.75" customHeight="1" x14ac:dyDescent="0.25">
      <c r="A15" s="391" t="str">
        <f>IF(T_年間事業実績[[#This Row],[開催日]]="","",COUNTIF(INDEX(T_年間事業実績[開催日],1):T_年間事業実績[[#This Row],[開催日]],"&lt;&gt;"))</f>
        <v/>
      </c>
      <c r="B15" s="392"/>
      <c r="C15" s="393"/>
      <c r="D15" s="393"/>
      <c r="E15" s="393"/>
      <c r="F15" s="393"/>
      <c r="G15" s="394"/>
      <c r="H15" s="394"/>
      <c r="I15" s="395"/>
      <c r="J15" s="396"/>
      <c r="K15" s="397" t="s">
        <v>61</v>
      </c>
      <c r="L15" s="398"/>
      <c r="M15" s="403" t="str">
        <f>IF(ISNUMBER(MATCH(T_年間事業実績[[#This Row],[開催日]], T_長期休業日[長期休業日], 0)), "※", "")</f>
        <v/>
      </c>
      <c r="N15" s="400" t="str">
        <f>IF(T_年間事業実績[[#This Row],[開催日]]="","",IF(COUNTIF(T_年間事業実績[開催日],T_年間事業実績[[#This Row],[開催日]])&gt;1,"日付が重複しています",""))</f>
        <v/>
      </c>
      <c r="O15" s="404">
        <f>T_年間事業実績[[#This Row],[終了時刻]]-T_年間事業実績[[#This Row],[開始時刻]]</f>
        <v>0</v>
      </c>
      <c r="P15" s="404">
        <f>T_年間事業実績[[#This Row],[終了時刻2]]-T_年間事業実績[[#This Row],[開始時刻2]]</f>
        <v>0</v>
      </c>
      <c r="Q15" s="404">
        <f>SUM(T_年間事業実績[[#This Row],[開催時間]:[開催時間2]])</f>
        <v>0</v>
      </c>
      <c r="R15" s="404" t="str">
        <f t="shared" si="0"/>
        <v>×</v>
      </c>
    </row>
    <row r="16" spans="1:25" s="402" customFormat="1" ht="45.75" customHeight="1" x14ac:dyDescent="0.25">
      <c r="A16" s="391" t="str">
        <f>IF(T_年間事業実績[[#This Row],[開催日]]="","",COUNTIF(INDEX(T_年間事業実績[開催日],1):T_年間事業実績[[#This Row],[開催日]],"&lt;&gt;"))</f>
        <v/>
      </c>
      <c r="B16" s="392"/>
      <c r="C16" s="393"/>
      <c r="D16" s="393"/>
      <c r="E16" s="393"/>
      <c r="F16" s="393"/>
      <c r="G16" s="394"/>
      <c r="H16" s="394"/>
      <c r="I16" s="395"/>
      <c r="J16" s="406"/>
      <c r="K16" s="397" t="s">
        <v>61</v>
      </c>
      <c r="L16" s="398"/>
      <c r="M16" s="403" t="str">
        <f>IF(ISNUMBER(MATCH(T_年間事業実績[[#This Row],[開催日]], T_長期休業日[長期休業日], 0)), "※", "")</f>
        <v/>
      </c>
      <c r="N16" s="400" t="str">
        <f>IF(T_年間事業実績[[#This Row],[開催日]]="","",IF(COUNTIF(T_年間事業実績[開催日],T_年間事業実績[[#This Row],[開催日]])&gt;1,"日付が重複しています",""))</f>
        <v/>
      </c>
      <c r="O16" s="404">
        <f>T_年間事業実績[[#This Row],[終了時刻]]-T_年間事業実績[[#This Row],[開始時刻]]</f>
        <v>0</v>
      </c>
      <c r="P16" s="404">
        <f>T_年間事業実績[[#This Row],[終了時刻2]]-T_年間事業実績[[#This Row],[開始時刻2]]</f>
        <v>0</v>
      </c>
      <c r="Q16" s="404">
        <f>SUM(T_年間事業実績[[#This Row],[開催時間]:[開催時間2]])</f>
        <v>0</v>
      </c>
      <c r="R16" s="404" t="str">
        <f t="shared" si="0"/>
        <v>×</v>
      </c>
    </row>
    <row r="17" spans="1:21" s="402" customFormat="1" ht="45.75" customHeight="1" x14ac:dyDescent="0.25">
      <c r="A17" s="391" t="str">
        <f>IF(T_年間事業実績[[#This Row],[開催日]]="","",COUNTIF(INDEX(T_年間事業実績[開催日],1):T_年間事業実績[[#This Row],[開催日]],"&lt;&gt;"))</f>
        <v/>
      </c>
      <c r="B17" s="392"/>
      <c r="C17" s="393"/>
      <c r="D17" s="393"/>
      <c r="E17" s="393"/>
      <c r="F17" s="393"/>
      <c r="G17" s="394"/>
      <c r="H17" s="394"/>
      <c r="I17" s="395"/>
      <c r="J17" s="406"/>
      <c r="K17" s="397" t="s">
        <v>61</v>
      </c>
      <c r="L17" s="398"/>
      <c r="M17" s="403" t="str">
        <f>IF(ISNUMBER(MATCH(T_年間事業実績[[#This Row],[開催日]], T_長期休業日[長期休業日], 0)), "※", "")</f>
        <v/>
      </c>
      <c r="N17" s="400" t="str">
        <f>IF(T_年間事業実績[[#This Row],[開催日]]="","",IF(COUNTIF(T_年間事業実績[開催日],T_年間事業実績[[#This Row],[開催日]])&gt;1,"日付が重複しています",""))</f>
        <v/>
      </c>
      <c r="O17" s="404">
        <f>T_年間事業実績[[#This Row],[終了時刻]]-T_年間事業実績[[#This Row],[開始時刻]]</f>
        <v>0</v>
      </c>
      <c r="P17" s="404">
        <f>T_年間事業実績[[#This Row],[終了時刻2]]-T_年間事業実績[[#This Row],[開始時刻2]]</f>
        <v>0</v>
      </c>
      <c r="Q17" s="404">
        <f>SUM(T_年間事業実績[[#This Row],[開催時間]:[開催時間2]])</f>
        <v>0</v>
      </c>
      <c r="R17" s="404" t="str">
        <f t="shared" si="0"/>
        <v>×</v>
      </c>
    </row>
    <row r="18" spans="1:21" s="402" customFormat="1" ht="45.75" customHeight="1" x14ac:dyDescent="0.25">
      <c r="A18" s="391" t="str">
        <f>IF(T_年間事業実績[[#This Row],[開催日]]="","",COUNTIF(INDEX(T_年間事業実績[開催日],1):T_年間事業実績[[#This Row],[開催日]],"&lt;&gt;"))</f>
        <v/>
      </c>
      <c r="B18" s="392"/>
      <c r="C18" s="393"/>
      <c r="D18" s="393"/>
      <c r="E18" s="393"/>
      <c r="F18" s="393"/>
      <c r="G18" s="394"/>
      <c r="H18" s="394"/>
      <c r="I18" s="395"/>
      <c r="J18" s="406"/>
      <c r="K18" s="397" t="s">
        <v>61</v>
      </c>
      <c r="L18" s="398"/>
      <c r="M18" s="403" t="str">
        <f>IF(ISNUMBER(MATCH(T_年間事業実績[[#This Row],[開催日]], T_長期休業日[長期休業日], 0)), "※", "")</f>
        <v/>
      </c>
      <c r="N18" s="400" t="str">
        <f>IF(T_年間事業実績[[#This Row],[開催日]]="","",IF(COUNTIF(T_年間事業実績[開催日],T_年間事業実績[[#This Row],[開催日]])&gt;1,"日付が重複しています",""))</f>
        <v/>
      </c>
      <c r="O18" s="404">
        <f>T_年間事業実績[[#This Row],[終了時刻]]-T_年間事業実績[[#This Row],[開始時刻]]</f>
        <v>0</v>
      </c>
      <c r="P18" s="404">
        <f>T_年間事業実績[[#This Row],[終了時刻2]]-T_年間事業実績[[#This Row],[開始時刻2]]</f>
        <v>0</v>
      </c>
      <c r="Q18" s="404">
        <f>SUM(T_年間事業実績[[#This Row],[開催時間]:[開催時間2]])</f>
        <v>0</v>
      </c>
      <c r="R18" s="404" t="str">
        <f t="shared" si="0"/>
        <v>×</v>
      </c>
    </row>
    <row r="19" spans="1:21" s="402" customFormat="1" ht="45.75" customHeight="1" x14ac:dyDescent="0.25">
      <c r="A19" s="391" t="str">
        <f>IF(T_年間事業実績[[#This Row],[開催日]]="","",COUNTIF(INDEX(T_年間事業実績[開催日],1):T_年間事業実績[[#This Row],[開催日]],"&lt;&gt;"))</f>
        <v/>
      </c>
      <c r="B19" s="392"/>
      <c r="C19" s="393"/>
      <c r="D19" s="393"/>
      <c r="E19" s="393"/>
      <c r="F19" s="393"/>
      <c r="G19" s="394"/>
      <c r="H19" s="394"/>
      <c r="I19" s="395"/>
      <c r="J19" s="406"/>
      <c r="K19" s="397" t="s">
        <v>61</v>
      </c>
      <c r="L19" s="398"/>
      <c r="M19" s="403" t="str">
        <f>IF(ISNUMBER(MATCH(T_年間事業実績[[#This Row],[開催日]], T_長期休業日[長期休業日], 0)), "※", "")</f>
        <v/>
      </c>
      <c r="N19" s="400" t="str">
        <f>IF(T_年間事業実績[[#This Row],[開催日]]="","",IF(COUNTIF(T_年間事業実績[開催日],T_年間事業実績[[#This Row],[開催日]])&gt;1,"日付が重複しています",""))</f>
        <v/>
      </c>
      <c r="O19" s="404">
        <f>T_年間事業実績[[#This Row],[終了時刻]]-T_年間事業実績[[#This Row],[開始時刻]]</f>
        <v>0</v>
      </c>
      <c r="P19" s="404">
        <f>T_年間事業実績[[#This Row],[終了時刻2]]-T_年間事業実績[[#This Row],[開始時刻2]]</f>
        <v>0</v>
      </c>
      <c r="Q19" s="404">
        <f>SUM(T_年間事業実績[[#This Row],[開催時間]:[開催時間2]])</f>
        <v>0</v>
      </c>
      <c r="R19" s="404" t="str">
        <f t="shared" si="0"/>
        <v>×</v>
      </c>
    </row>
    <row r="20" spans="1:21" s="402" customFormat="1" ht="45.75" customHeight="1" x14ac:dyDescent="0.25">
      <c r="A20" s="391" t="str">
        <f>IF(T_年間事業実績[[#This Row],[開催日]]="","",COUNTIF(INDEX(T_年間事業実績[開催日],1):T_年間事業実績[[#This Row],[開催日]],"&lt;&gt;"))</f>
        <v/>
      </c>
      <c r="B20" s="392"/>
      <c r="C20" s="393"/>
      <c r="D20" s="393"/>
      <c r="E20" s="393"/>
      <c r="F20" s="393"/>
      <c r="G20" s="394"/>
      <c r="H20" s="394"/>
      <c r="I20" s="395"/>
      <c r="J20" s="406"/>
      <c r="K20" s="397" t="s">
        <v>61</v>
      </c>
      <c r="L20" s="398"/>
      <c r="M20" s="403" t="str">
        <f>IF(ISNUMBER(MATCH(T_年間事業実績[[#This Row],[開催日]], T_長期休業日[長期休業日], 0)), "※", "")</f>
        <v/>
      </c>
      <c r="N20" s="400" t="str">
        <f>IF(T_年間事業実績[[#This Row],[開催日]]="","",IF(COUNTIF(T_年間事業実績[開催日],T_年間事業実績[[#This Row],[開催日]])&gt;1,"日付が重複しています",""))</f>
        <v/>
      </c>
      <c r="O20" s="404">
        <f>T_年間事業実績[[#This Row],[終了時刻]]-T_年間事業実績[[#This Row],[開始時刻]]</f>
        <v>0</v>
      </c>
      <c r="P20" s="404">
        <f>T_年間事業実績[[#This Row],[終了時刻2]]-T_年間事業実績[[#This Row],[開始時刻2]]</f>
        <v>0</v>
      </c>
      <c r="Q20" s="404">
        <f>SUM(T_年間事業実績[[#This Row],[開催時間]:[開催時間2]])</f>
        <v>0</v>
      </c>
      <c r="R20" s="404" t="str">
        <f t="shared" si="0"/>
        <v>×</v>
      </c>
    </row>
    <row r="21" spans="1:21" s="402" customFormat="1" ht="45.75" customHeight="1" x14ac:dyDescent="0.25">
      <c r="A21" s="391" t="str">
        <f>IF(T_年間事業実績[[#This Row],[開催日]]="","",COUNTIF(INDEX(T_年間事業実績[開催日],1):T_年間事業実績[[#This Row],[開催日]],"&lt;&gt;"))</f>
        <v/>
      </c>
      <c r="B21" s="392"/>
      <c r="C21" s="393"/>
      <c r="D21" s="393"/>
      <c r="E21" s="393"/>
      <c r="F21" s="393"/>
      <c r="G21" s="394"/>
      <c r="H21" s="394"/>
      <c r="I21" s="395"/>
      <c r="J21" s="406"/>
      <c r="K21" s="397" t="s">
        <v>61</v>
      </c>
      <c r="L21" s="398"/>
      <c r="M21" s="403" t="str">
        <f>IF(ISNUMBER(MATCH(T_年間事業実績[[#This Row],[開催日]], T_長期休業日[長期休業日], 0)), "※", "")</f>
        <v/>
      </c>
      <c r="N21" s="400" t="str">
        <f>IF(T_年間事業実績[[#This Row],[開催日]]="","",IF(COUNTIF(T_年間事業実績[開催日],T_年間事業実績[[#This Row],[開催日]])&gt;1,"日付が重複しています",""))</f>
        <v/>
      </c>
      <c r="O21" s="404">
        <f>T_年間事業実績[[#This Row],[終了時刻]]-T_年間事業実績[[#This Row],[開始時刻]]</f>
        <v>0</v>
      </c>
      <c r="P21" s="404">
        <f>T_年間事業実績[[#This Row],[終了時刻2]]-T_年間事業実績[[#This Row],[開始時刻2]]</f>
        <v>0</v>
      </c>
      <c r="Q21" s="404">
        <f>SUM(T_年間事業実績[[#This Row],[開催時間]:[開催時間2]])</f>
        <v>0</v>
      </c>
      <c r="R21" s="404" t="str">
        <f t="shared" si="0"/>
        <v>×</v>
      </c>
    </row>
    <row r="22" spans="1:21" s="402" customFormat="1" ht="45.75" customHeight="1" x14ac:dyDescent="0.25">
      <c r="A22" s="391" t="str">
        <f>IF(T_年間事業実績[[#This Row],[開催日]]="","",COUNTIF(INDEX(T_年間事業実績[開催日],1):T_年間事業実績[[#This Row],[開催日]],"&lt;&gt;"))</f>
        <v/>
      </c>
      <c r="B22" s="392"/>
      <c r="C22" s="393"/>
      <c r="D22" s="393"/>
      <c r="E22" s="393"/>
      <c r="F22" s="393"/>
      <c r="G22" s="394"/>
      <c r="H22" s="394"/>
      <c r="I22" s="395"/>
      <c r="J22" s="406"/>
      <c r="K22" s="397" t="s">
        <v>61</v>
      </c>
      <c r="L22" s="398"/>
      <c r="M22" s="403" t="str">
        <f>IF(ISNUMBER(MATCH(T_年間事業実績[[#This Row],[開催日]], T_長期休業日[長期休業日], 0)), "※", "")</f>
        <v/>
      </c>
      <c r="N22" s="400" t="str">
        <f>IF(T_年間事業実績[[#This Row],[開催日]]="","",IF(COUNTIF(T_年間事業実績[開催日],T_年間事業実績[[#This Row],[開催日]])&gt;1,"日付が重複しています",""))</f>
        <v/>
      </c>
      <c r="O22" s="404">
        <f>T_年間事業実績[[#This Row],[終了時刻]]-T_年間事業実績[[#This Row],[開始時刻]]</f>
        <v>0</v>
      </c>
      <c r="P22" s="404">
        <f>T_年間事業実績[[#This Row],[終了時刻2]]-T_年間事業実績[[#This Row],[開始時刻2]]</f>
        <v>0</v>
      </c>
      <c r="Q22" s="404">
        <f>SUM(T_年間事業実績[[#This Row],[開催時間]:[開催時間2]])</f>
        <v>0</v>
      </c>
      <c r="R22" s="404" t="str">
        <f t="shared" si="0"/>
        <v>×</v>
      </c>
    </row>
    <row r="23" spans="1:21" s="402" customFormat="1" ht="45.75" customHeight="1" x14ac:dyDescent="0.25">
      <c r="A23" s="391" t="str">
        <f>IF(T_年間事業実績[[#This Row],[開催日]]="","",COUNTIF(INDEX(T_年間事業実績[開催日],1):T_年間事業実績[[#This Row],[開催日]],"&lt;&gt;"))</f>
        <v/>
      </c>
      <c r="B23" s="392"/>
      <c r="C23" s="393"/>
      <c r="D23" s="393"/>
      <c r="E23" s="393"/>
      <c r="F23" s="393"/>
      <c r="G23" s="394"/>
      <c r="H23" s="394"/>
      <c r="I23" s="395"/>
      <c r="J23" s="406"/>
      <c r="K23" s="397" t="s">
        <v>61</v>
      </c>
      <c r="L23" s="398"/>
      <c r="M23" s="403" t="str">
        <f>IF(ISNUMBER(MATCH(T_年間事業実績[[#This Row],[開催日]], T_長期休業日[長期休業日], 0)), "※", "")</f>
        <v/>
      </c>
      <c r="N23" s="400" t="str">
        <f>IF(T_年間事業実績[[#This Row],[開催日]]="","",IF(COUNTIF(T_年間事業実績[開催日],T_年間事業実績[[#This Row],[開催日]])&gt;1,"日付が重複しています",""))</f>
        <v/>
      </c>
      <c r="O23" s="404">
        <f>T_年間事業実績[[#This Row],[終了時刻]]-T_年間事業実績[[#This Row],[開始時刻]]</f>
        <v>0</v>
      </c>
      <c r="P23" s="404">
        <f>T_年間事業実績[[#This Row],[終了時刻2]]-T_年間事業実績[[#This Row],[開始時刻2]]</f>
        <v>0</v>
      </c>
      <c r="Q23" s="404">
        <f>SUM(T_年間事業実績[[#This Row],[開催時間]:[開催時間2]])</f>
        <v>0</v>
      </c>
      <c r="R23" s="404" t="str">
        <f t="shared" si="0"/>
        <v>×</v>
      </c>
    </row>
    <row r="24" spans="1:21" s="402" customFormat="1" ht="45.75" customHeight="1" x14ac:dyDescent="0.25">
      <c r="A24" s="391" t="str">
        <f>IF(T_年間事業実績[[#This Row],[開催日]]="","",COUNTIF(INDEX(T_年間事業実績[開催日],1):T_年間事業実績[[#This Row],[開催日]],"&lt;&gt;"))</f>
        <v/>
      </c>
      <c r="B24" s="392"/>
      <c r="C24" s="393"/>
      <c r="D24" s="393"/>
      <c r="E24" s="393"/>
      <c r="F24" s="393"/>
      <c r="G24" s="394"/>
      <c r="H24" s="394"/>
      <c r="I24" s="395"/>
      <c r="J24" s="406"/>
      <c r="K24" s="397" t="s">
        <v>61</v>
      </c>
      <c r="L24" s="398"/>
      <c r="M24" s="403" t="str">
        <f>IF(ISNUMBER(MATCH(T_年間事業実績[[#This Row],[開催日]], T_長期休業日[長期休業日], 0)), "※", "")</f>
        <v/>
      </c>
      <c r="N24" s="400" t="str">
        <f>IF(T_年間事業実績[[#This Row],[開催日]]="","",IF(COUNTIF(T_年間事業実績[開催日],T_年間事業実績[[#This Row],[開催日]])&gt;1,"日付が重複しています",""))</f>
        <v/>
      </c>
      <c r="O24" s="404">
        <f>T_年間事業実績[[#This Row],[終了時刻]]-T_年間事業実績[[#This Row],[開始時刻]]</f>
        <v>0</v>
      </c>
      <c r="P24" s="404">
        <f>T_年間事業実績[[#This Row],[終了時刻2]]-T_年間事業実績[[#This Row],[開始時刻2]]</f>
        <v>0</v>
      </c>
      <c r="Q24" s="404">
        <f>SUM(T_年間事業実績[[#This Row],[開催時間]:[開催時間2]])</f>
        <v>0</v>
      </c>
      <c r="R24" s="404" t="str">
        <f t="shared" si="0"/>
        <v>×</v>
      </c>
      <c r="U24" s="403"/>
    </row>
    <row r="25" spans="1:21" s="402" customFormat="1" ht="45.75" customHeight="1" x14ac:dyDescent="0.25">
      <c r="A25" s="391" t="str">
        <f>IF(T_年間事業実績[[#This Row],[開催日]]="","",COUNTIF(INDEX(T_年間事業実績[開催日],1):T_年間事業実績[[#This Row],[開催日]],"&lt;&gt;"))</f>
        <v/>
      </c>
      <c r="B25" s="392"/>
      <c r="C25" s="393"/>
      <c r="D25" s="393"/>
      <c r="E25" s="393"/>
      <c r="F25" s="393"/>
      <c r="G25" s="394"/>
      <c r="H25" s="394"/>
      <c r="I25" s="395"/>
      <c r="J25" s="406"/>
      <c r="K25" s="397" t="s">
        <v>61</v>
      </c>
      <c r="L25" s="398"/>
      <c r="M25" s="403" t="str">
        <f>IF(ISNUMBER(MATCH(T_年間事業実績[[#This Row],[開催日]], T_長期休業日[長期休業日], 0)), "※", "")</f>
        <v/>
      </c>
      <c r="N25" s="400" t="str">
        <f>IF(T_年間事業実績[[#This Row],[開催日]]="","",IF(COUNTIF(T_年間事業実績[開催日],T_年間事業実績[[#This Row],[開催日]])&gt;1,"日付が重複しています",""))</f>
        <v/>
      </c>
      <c r="O25" s="404">
        <f>T_年間事業実績[[#This Row],[終了時刻]]-T_年間事業実績[[#This Row],[開始時刻]]</f>
        <v>0</v>
      </c>
      <c r="P25" s="404">
        <f>T_年間事業実績[[#This Row],[終了時刻2]]-T_年間事業実績[[#This Row],[開始時刻2]]</f>
        <v>0</v>
      </c>
      <c r="Q25" s="404">
        <f>SUM(T_年間事業実績[[#This Row],[開催時間]:[開催時間2]])</f>
        <v>0</v>
      </c>
      <c r="R25" s="404" t="str">
        <f t="shared" si="0"/>
        <v>×</v>
      </c>
      <c r="U25" s="403"/>
    </row>
    <row r="26" spans="1:21" s="402" customFormat="1" ht="45.75" customHeight="1" x14ac:dyDescent="0.25">
      <c r="A26" s="391" t="str">
        <f>IF(T_年間事業実績[[#This Row],[開催日]]="","",COUNTIF(INDEX(T_年間事業実績[開催日],1):T_年間事業実績[[#This Row],[開催日]],"&lt;&gt;"))</f>
        <v/>
      </c>
      <c r="B26" s="392"/>
      <c r="C26" s="393"/>
      <c r="D26" s="393"/>
      <c r="E26" s="393"/>
      <c r="F26" s="393"/>
      <c r="G26" s="394"/>
      <c r="H26" s="394"/>
      <c r="I26" s="395"/>
      <c r="J26" s="406"/>
      <c r="K26" s="397" t="s">
        <v>61</v>
      </c>
      <c r="L26" s="398"/>
      <c r="M26" s="403" t="str">
        <f>IF(ISNUMBER(MATCH(T_年間事業実績[[#This Row],[開催日]], T_長期休業日[長期休業日], 0)), "※", "")</f>
        <v/>
      </c>
      <c r="N26" s="400" t="str">
        <f>IF(T_年間事業実績[[#This Row],[開催日]]="","",IF(COUNTIF(T_年間事業実績[開催日],T_年間事業実績[[#This Row],[開催日]])&gt;1,"日付が重複しています",""))</f>
        <v/>
      </c>
      <c r="O26" s="404">
        <f>T_年間事業実績[[#This Row],[終了時刻]]-T_年間事業実績[[#This Row],[開始時刻]]</f>
        <v>0</v>
      </c>
      <c r="P26" s="404">
        <f>T_年間事業実績[[#This Row],[終了時刻2]]-T_年間事業実績[[#This Row],[開始時刻2]]</f>
        <v>0</v>
      </c>
      <c r="Q26" s="404">
        <f>SUM(T_年間事業実績[[#This Row],[開催時間]:[開催時間2]])</f>
        <v>0</v>
      </c>
      <c r="R26" s="404" t="str">
        <f t="shared" si="0"/>
        <v>×</v>
      </c>
    </row>
    <row r="27" spans="1:21" s="402" customFormat="1" ht="45.75" customHeight="1" x14ac:dyDescent="0.25">
      <c r="A27" s="407" t="str">
        <f>IF(T_年間事業実績[[#This Row],[開催日]]="","",COUNTIF(INDEX(T_年間事業実績[開催日],1):T_年間事業実績[[#This Row],[開催日]],"&lt;&gt;"))</f>
        <v/>
      </c>
      <c r="B27" s="392"/>
      <c r="C27" s="393"/>
      <c r="D27" s="393"/>
      <c r="E27" s="393"/>
      <c r="F27" s="393"/>
      <c r="G27" s="394"/>
      <c r="H27" s="394"/>
      <c r="I27" s="395"/>
      <c r="J27" s="408"/>
      <c r="K27" s="397" t="s">
        <v>61</v>
      </c>
      <c r="L27" s="398"/>
      <c r="M27" s="409" t="str">
        <f>IF(ISNUMBER(MATCH(T_年間事業実績[[#This Row],[開催日]], T_長期休業日[長期休業日], 0)), "※", "")</f>
        <v/>
      </c>
      <c r="N27" s="410" t="str">
        <f>IF(T_年間事業実績[[#This Row],[開催日]]="","",IF(COUNTIF(T_年間事業実績[開催日],T_年間事業実績[[#This Row],[開催日]])&gt;1,"日付が重複しています",""))</f>
        <v/>
      </c>
      <c r="O27" s="411">
        <f>T_年間事業実績[[#This Row],[終了時刻]]-T_年間事業実績[[#This Row],[開始時刻]]</f>
        <v>0</v>
      </c>
      <c r="P27" s="404">
        <f>T_年間事業実績[[#This Row],[終了時刻2]]-T_年間事業実績[[#This Row],[開始時刻2]]</f>
        <v>0</v>
      </c>
      <c r="Q27" s="404">
        <f>SUM(T_年間事業実績[[#This Row],[開催時間]:[開催時間2]])</f>
        <v>0</v>
      </c>
      <c r="R27" s="404" t="str">
        <f t="shared" si="0"/>
        <v>×</v>
      </c>
    </row>
    <row r="28" spans="1:21" s="402" customFormat="1" ht="45.75" customHeight="1" x14ac:dyDescent="0.25">
      <c r="A28" s="407" t="str">
        <f>IF(T_年間事業実績[[#This Row],[開催日]]="","",COUNTIF(INDEX(T_年間事業実績[開催日],1):T_年間事業実績[[#This Row],[開催日]],"&lt;&gt;"))</f>
        <v/>
      </c>
      <c r="B28" s="392"/>
      <c r="C28" s="393"/>
      <c r="D28" s="393"/>
      <c r="E28" s="393"/>
      <c r="F28" s="393"/>
      <c r="G28" s="394"/>
      <c r="H28" s="394"/>
      <c r="I28" s="395"/>
      <c r="J28" s="408"/>
      <c r="K28" s="397" t="s">
        <v>61</v>
      </c>
      <c r="L28" s="398"/>
      <c r="M28" s="409" t="str">
        <f>IF(ISNUMBER(MATCH(T_年間事業実績[[#This Row],[開催日]], T_長期休業日[長期休業日], 0)), "※", "")</f>
        <v/>
      </c>
      <c r="N28" s="410" t="str">
        <f>IF(T_年間事業実績[[#This Row],[開催日]]="","",IF(COUNTIF(T_年間事業実績[開催日],T_年間事業実績[[#This Row],[開催日]])&gt;1,"日付が重複しています",""))</f>
        <v/>
      </c>
      <c r="O28" s="411">
        <f>T_年間事業実績[[#This Row],[終了時刻]]-T_年間事業実績[[#This Row],[開始時刻]]</f>
        <v>0</v>
      </c>
      <c r="P28" s="404">
        <f>T_年間事業実績[[#This Row],[終了時刻2]]-T_年間事業実績[[#This Row],[開始時刻2]]</f>
        <v>0</v>
      </c>
      <c r="Q28" s="404">
        <f>SUM(T_年間事業実績[[#This Row],[開催時間]:[開催時間2]])</f>
        <v>0</v>
      </c>
      <c r="R28" s="404" t="str">
        <f t="shared" si="0"/>
        <v>×</v>
      </c>
    </row>
    <row r="29" spans="1:21" s="402" customFormat="1" ht="45.75" customHeight="1" x14ac:dyDescent="0.25">
      <c r="A29" s="407" t="str">
        <f>IF(T_年間事業実績[[#This Row],[開催日]]="","",COUNTIF(INDEX(T_年間事業実績[開催日],1):T_年間事業実績[[#This Row],[開催日]],"&lt;&gt;"))</f>
        <v/>
      </c>
      <c r="B29" s="392"/>
      <c r="C29" s="393"/>
      <c r="D29" s="393"/>
      <c r="E29" s="393"/>
      <c r="F29" s="393"/>
      <c r="G29" s="394"/>
      <c r="H29" s="394"/>
      <c r="I29" s="395"/>
      <c r="J29" s="408"/>
      <c r="K29" s="397" t="s">
        <v>61</v>
      </c>
      <c r="L29" s="398"/>
      <c r="M29" s="409" t="str">
        <f>IF(ISNUMBER(MATCH(T_年間事業実績[[#This Row],[開催日]], T_長期休業日[長期休業日], 0)), "※", "")</f>
        <v/>
      </c>
      <c r="N29" s="410" t="str">
        <f>IF(T_年間事業実績[[#This Row],[開催日]]="","",IF(COUNTIF(T_年間事業実績[開催日],T_年間事業実績[[#This Row],[開催日]])&gt;1,"日付が重複しています",""))</f>
        <v/>
      </c>
      <c r="O29" s="411">
        <f>T_年間事業実績[[#This Row],[終了時刻]]-T_年間事業実績[[#This Row],[開始時刻]]</f>
        <v>0</v>
      </c>
      <c r="P29" s="404">
        <f>T_年間事業実績[[#This Row],[終了時刻2]]-T_年間事業実績[[#This Row],[開始時刻2]]</f>
        <v>0</v>
      </c>
      <c r="Q29" s="404">
        <f>SUM(T_年間事業実績[[#This Row],[開催時間]:[開催時間2]])</f>
        <v>0</v>
      </c>
      <c r="R29" s="404" t="str">
        <f t="shared" si="0"/>
        <v>×</v>
      </c>
    </row>
    <row r="30" spans="1:21" s="402" customFormat="1" ht="45.75" customHeight="1" x14ac:dyDescent="0.25">
      <c r="A30" s="407" t="str">
        <f>IF(T_年間事業実績[[#This Row],[開催日]]="","",COUNTIF(INDEX(T_年間事業実績[開催日],1):T_年間事業実績[[#This Row],[開催日]],"&lt;&gt;"))</f>
        <v/>
      </c>
      <c r="B30" s="392"/>
      <c r="C30" s="393"/>
      <c r="D30" s="393"/>
      <c r="E30" s="393"/>
      <c r="F30" s="393"/>
      <c r="G30" s="394"/>
      <c r="H30" s="394"/>
      <c r="I30" s="395"/>
      <c r="J30" s="408"/>
      <c r="K30" s="397" t="s">
        <v>61</v>
      </c>
      <c r="L30" s="398"/>
      <c r="M30" s="409" t="str">
        <f>IF(ISNUMBER(MATCH(T_年間事業実績[[#This Row],[開催日]], T_長期休業日[長期休業日], 0)), "※", "")</f>
        <v/>
      </c>
      <c r="N30" s="410" t="str">
        <f>IF(T_年間事業実績[[#This Row],[開催日]]="","",IF(COUNTIF(T_年間事業実績[開催日],T_年間事業実績[[#This Row],[開催日]])&gt;1,"日付が重複しています",""))</f>
        <v/>
      </c>
      <c r="O30" s="411">
        <f>T_年間事業実績[[#This Row],[終了時刻]]-T_年間事業実績[[#This Row],[開始時刻]]</f>
        <v>0</v>
      </c>
      <c r="P30" s="404">
        <f>T_年間事業実績[[#This Row],[終了時刻2]]-T_年間事業実績[[#This Row],[開始時刻2]]</f>
        <v>0</v>
      </c>
      <c r="Q30" s="404">
        <f>SUM(T_年間事業実績[[#This Row],[開催時間]:[開催時間2]])</f>
        <v>0</v>
      </c>
      <c r="R30" s="404" t="str">
        <f t="shared" si="0"/>
        <v>×</v>
      </c>
    </row>
    <row r="31" spans="1:21" s="402" customFormat="1" ht="45.75" customHeight="1" x14ac:dyDescent="0.25">
      <c r="A31" s="407" t="str">
        <f>IF(T_年間事業実績[[#This Row],[開催日]]="","",COUNTIF(INDEX(T_年間事業実績[開催日],1):T_年間事業実績[[#This Row],[開催日]],"&lt;&gt;"))</f>
        <v/>
      </c>
      <c r="B31" s="392"/>
      <c r="C31" s="393"/>
      <c r="D31" s="393"/>
      <c r="E31" s="393"/>
      <c r="F31" s="393"/>
      <c r="G31" s="394"/>
      <c r="H31" s="394"/>
      <c r="I31" s="395"/>
      <c r="J31" s="412"/>
      <c r="K31" s="397" t="s">
        <v>61</v>
      </c>
      <c r="L31" s="398"/>
      <c r="M31" s="409" t="str">
        <f>IF(ISNUMBER(MATCH(T_年間事業実績[[#This Row],[開催日]], T_長期休業日[長期休業日], 0)), "※", "")</f>
        <v/>
      </c>
      <c r="N31" s="410" t="str">
        <f>IF(T_年間事業実績[[#This Row],[開催日]]="","",IF(COUNTIF(T_年間事業実績[開催日],T_年間事業実績[[#This Row],[開催日]])&gt;1,"日付が重複しています",""))</f>
        <v/>
      </c>
      <c r="O31" s="411">
        <f>T_年間事業実績[[#This Row],[終了時刻]]-T_年間事業実績[[#This Row],[開始時刻]]</f>
        <v>0</v>
      </c>
      <c r="P31" s="404">
        <f>T_年間事業実績[[#This Row],[終了時刻2]]-T_年間事業実績[[#This Row],[開始時刻2]]</f>
        <v>0</v>
      </c>
      <c r="Q31" s="404">
        <f>SUM(T_年間事業実績[[#This Row],[開催時間]:[開催時間2]])</f>
        <v>0</v>
      </c>
      <c r="R31" s="404" t="str">
        <f t="shared" si="0"/>
        <v>×</v>
      </c>
    </row>
    <row r="32" spans="1:21" s="402" customFormat="1" ht="45.75" customHeight="1" x14ac:dyDescent="0.25">
      <c r="A32" s="407" t="str">
        <f>IF(T_年間事業実績[[#This Row],[開催日]]="","",COUNTIF(INDEX(T_年間事業実績[開催日],1):T_年間事業実績[[#This Row],[開催日]],"&lt;&gt;"))</f>
        <v/>
      </c>
      <c r="B32" s="392"/>
      <c r="C32" s="393"/>
      <c r="D32" s="393"/>
      <c r="E32" s="393"/>
      <c r="F32" s="393"/>
      <c r="G32" s="394"/>
      <c r="H32" s="394"/>
      <c r="I32" s="395"/>
      <c r="J32" s="408"/>
      <c r="K32" s="397" t="s">
        <v>61</v>
      </c>
      <c r="L32" s="398"/>
      <c r="M32" s="409" t="str">
        <f>IF(ISNUMBER(MATCH(T_年間事業実績[[#This Row],[開催日]], T_長期休業日[長期休業日], 0)), "※", "")</f>
        <v/>
      </c>
      <c r="N32" s="410" t="str">
        <f>IF(T_年間事業実績[[#This Row],[開催日]]="","",IF(COUNTIF(T_年間事業実績[開催日],T_年間事業実績[[#This Row],[開催日]])&gt;1,"日付が重複しています",""))</f>
        <v/>
      </c>
      <c r="O32" s="411">
        <f>T_年間事業実績[[#This Row],[終了時刻]]-T_年間事業実績[[#This Row],[開始時刻]]</f>
        <v>0</v>
      </c>
      <c r="P32" s="404">
        <f>T_年間事業実績[[#This Row],[終了時刻2]]-T_年間事業実績[[#This Row],[開始時刻2]]</f>
        <v>0</v>
      </c>
      <c r="Q32" s="404">
        <f>SUM(T_年間事業実績[[#This Row],[開催時間]:[開催時間2]])</f>
        <v>0</v>
      </c>
      <c r="R32" s="404" t="str">
        <f t="shared" si="0"/>
        <v>×</v>
      </c>
    </row>
    <row r="33" spans="1:21" s="402" customFormat="1" ht="45.75" customHeight="1" x14ac:dyDescent="0.25">
      <c r="A33" s="407" t="str">
        <f>IF(T_年間事業実績[[#This Row],[開催日]]="","",COUNTIF(INDEX(T_年間事業実績[開催日],1):T_年間事業実績[[#This Row],[開催日]],"&lt;&gt;"))</f>
        <v/>
      </c>
      <c r="B33" s="392"/>
      <c r="C33" s="393"/>
      <c r="D33" s="393"/>
      <c r="E33" s="393"/>
      <c r="F33" s="393"/>
      <c r="G33" s="394"/>
      <c r="H33" s="394"/>
      <c r="I33" s="395"/>
      <c r="J33" s="408"/>
      <c r="K33" s="397" t="s">
        <v>61</v>
      </c>
      <c r="L33" s="398"/>
      <c r="M33" s="409" t="str">
        <f>IF(ISNUMBER(MATCH(T_年間事業実績[[#This Row],[開催日]], T_長期休業日[長期休業日], 0)), "※", "")</f>
        <v/>
      </c>
      <c r="N33" s="410" t="str">
        <f>IF(T_年間事業実績[[#This Row],[開催日]]="","",IF(COUNTIF(T_年間事業実績[開催日],T_年間事業実績[[#This Row],[開催日]])&gt;1,"日付が重複しています",""))</f>
        <v/>
      </c>
      <c r="O33" s="411">
        <f>T_年間事業実績[[#This Row],[終了時刻]]-T_年間事業実績[[#This Row],[開始時刻]]</f>
        <v>0</v>
      </c>
      <c r="P33" s="404">
        <f>T_年間事業実績[[#This Row],[終了時刻2]]-T_年間事業実績[[#This Row],[開始時刻2]]</f>
        <v>0</v>
      </c>
      <c r="Q33" s="404">
        <f>SUM(T_年間事業実績[[#This Row],[開催時間]:[開催時間2]])</f>
        <v>0</v>
      </c>
      <c r="R33" s="404" t="str">
        <f t="shared" si="0"/>
        <v>×</v>
      </c>
    </row>
    <row r="34" spans="1:21" s="402" customFormat="1" ht="45.75" customHeight="1" x14ac:dyDescent="0.25">
      <c r="A34" s="407" t="str">
        <f>IF(T_年間事業実績[[#This Row],[開催日]]="","",COUNTIF(INDEX(T_年間事業実績[開催日],1):T_年間事業実績[[#This Row],[開催日]],"&lt;&gt;"))</f>
        <v/>
      </c>
      <c r="B34" s="392"/>
      <c r="C34" s="393"/>
      <c r="D34" s="393"/>
      <c r="E34" s="393"/>
      <c r="F34" s="393"/>
      <c r="G34" s="394"/>
      <c r="H34" s="394"/>
      <c r="I34" s="395"/>
      <c r="J34" s="408"/>
      <c r="K34" s="397" t="s">
        <v>61</v>
      </c>
      <c r="L34" s="398"/>
      <c r="M34" s="409" t="str">
        <f>IF(ISNUMBER(MATCH(T_年間事業実績[[#This Row],[開催日]], T_長期休業日[長期休業日], 0)), "※", "")</f>
        <v/>
      </c>
      <c r="N34" s="410" t="str">
        <f>IF(T_年間事業実績[[#This Row],[開催日]]="","",IF(COUNTIF(T_年間事業実績[開催日],T_年間事業実績[[#This Row],[開催日]])&gt;1,"日付が重複しています",""))</f>
        <v/>
      </c>
      <c r="O34" s="411">
        <f>T_年間事業実績[[#This Row],[終了時刻]]-T_年間事業実績[[#This Row],[開始時刻]]</f>
        <v>0</v>
      </c>
      <c r="P34" s="404">
        <f>T_年間事業実績[[#This Row],[終了時刻2]]-T_年間事業実績[[#This Row],[開始時刻2]]</f>
        <v>0</v>
      </c>
      <c r="Q34" s="404">
        <f>SUM(T_年間事業実績[[#This Row],[開催時間]:[開催時間2]])</f>
        <v>0</v>
      </c>
      <c r="R34" s="404" t="str">
        <f t="shared" si="0"/>
        <v>×</v>
      </c>
    </row>
    <row r="35" spans="1:21" s="402" customFormat="1" ht="45.75" customHeight="1" x14ac:dyDescent="0.25">
      <c r="A35" s="391" t="str">
        <f>IF(T_年間事業実績[[#This Row],[開催日]]="","",COUNTIF(INDEX(T_年間事業実績[開催日],1):T_年間事業実績[[#This Row],[開催日]],"&lt;&gt;"))</f>
        <v/>
      </c>
      <c r="B35" s="392"/>
      <c r="C35" s="393"/>
      <c r="D35" s="393"/>
      <c r="E35" s="393"/>
      <c r="F35" s="393"/>
      <c r="G35" s="394"/>
      <c r="H35" s="394"/>
      <c r="I35" s="395"/>
      <c r="J35" s="406"/>
      <c r="K35" s="397" t="s">
        <v>61</v>
      </c>
      <c r="L35" s="398"/>
      <c r="M35" s="403" t="str">
        <f>IF(ISNUMBER(MATCH(T_年間事業実績[[#This Row],[開催日]], T_長期休業日[長期休業日], 0)), "※", "")</f>
        <v/>
      </c>
      <c r="N35" s="400" t="str">
        <f>IF(T_年間事業実績[[#This Row],[開催日]]="","",IF(COUNTIF(T_年間事業実績[開催日],T_年間事業実績[[#This Row],[開催日]])&gt;1,"日付が重複しています",""))</f>
        <v/>
      </c>
      <c r="O35" s="404">
        <f>T_年間事業実績[[#This Row],[終了時刻]]-T_年間事業実績[[#This Row],[開始時刻]]</f>
        <v>0</v>
      </c>
      <c r="P35" s="404">
        <f>T_年間事業実績[[#This Row],[終了時刻2]]-T_年間事業実績[[#This Row],[開始時刻2]]</f>
        <v>0</v>
      </c>
      <c r="Q35" s="404">
        <f>SUM(T_年間事業実績[[#This Row],[開催時間]:[開催時間2]])</f>
        <v>0</v>
      </c>
      <c r="R35" s="404" t="str">
        <f t="shared" si="0"/>
        <v>×</v>
      </c>
      <c r="U35" s="403"/>
    </row>
    <row r="36" spans="1:21" s="402" customFormat="1" ht="45.75" customHeight="1" x14ac:dyDescent="0.25">
      <c r="A36" s="391" t="str">
        <f>IF(T_年間事業実績[[#This Row],[開催日]]="","",COUNTIF(INDEX(T_年間事業実績[開催日],1):T_年間事業実績[[#This Row],[開催日]],"&lt;&gt;"))</f>
        <v/>
      </c>
      <c r="B36" s="392"/>
      <c r="C36" s="393"/>
      <c r="D36" s="393"/>
      <c r="E36" s="393"/>
      <c r="F36" s="393"/>
      <c r="G36" s="394"/>
      <c r="H36" s="394"/>
      <c r="I36" s="395"/>
      <c r="J36" s="406"/>
      <c r="K36" s="397"/>
      <c r="L36" s="398"/>
      <c r="M36" s="403" t="str">
        <f>IF(ISNUMBER(MATCH(T_年間事業実績[[#This Row],[開催日]], T_長期休業日[長期休業日], 0)), "※", "")</f>
        <v/>
      </c>
      <c r="N36" s="400" t="str">
        <f>IF(T_年間事業実績[[#This Row],[開催日]]="","",IF(COUNTIF(T_年間事業実績[開催日],T_年間事業実績[[#This Row],[開催日]])&gt;1,"日付が重複しています",""))</f>
        <v/>
      </c>
      <c r="O36" s="404">
        <f>T_年間事業実績[[#This Row],[終了時刻]]-T_年間事業実績[[#This Row],[開始時刻]]</f>
        <v>0</v>
      </c>
      <c r="P36" s="404">
        <f>T_年間事業実績[[#This Row],[終了時刻2]]-T_年間事業実績[[#This Row],[開始時刻2]]</f>
        <v>0</v>
      </c>
      <c r="Q36" s="404">
        <f>SUM(T_年間事業実績[[#This Row],[開催時間]:[開催時間2]])</f>
        <v>0</v>
      </c>
      <c r="R36" s="404" t="str">
        <f t="shared" ref="R36:R67" si="1">IF(Q36&lt;TIME(3,0,0),"×","")</f>
        <v>×</v>
      </c>
    </row>
    <row r="37" spans="1:21" s="402" customFormat="1" ht="45.75" customHeight="1" x14ac:dyDescent="0.25">
      <c r="A37" s="391" t="str">
        <f>IF(T_年間事業実績[[#This Row],[開催日]]="","",COUNTIF(INDEX(T_年間事業実績[開催日],1):T_年間事業実績[[#This Row],[開催日]],"&lt;&gt;"))</f>
        <v/>
      </c>
      <c r="B37" s="392"/>
      <c r="C37" s="393"/>
      <c r="D37" s="393"/>
      <c r="E37" s="393"/>
      <c r="F37" s="393"/>
      <c r="G37" s="394"/>
      <c r="H37" s="394"/>
      <c r="I37" s="395"/>
      <c r="J37" s="406"/>
      <c r="K37" s="397"/>
      <c r="L37" s="398"/>
      <c r="M37" s="403" t="str">
        <f>IF(ISNUMBER(MATCH(T_年間事業実績[[#This Row],[開催日]], T_長期休業日[長期休業日], 0)), "※", "")</f>
        <v/>
      </c>
      <c r="N37" s="400" t="str">
        <f>IF(T_年間事業実績[[#This Row],[開催日]]="","",IF(COUNTIF(T_年間事業実績[開催日],T_年間事業実績[[#This Row],[開催日]])&gt;1,"日付が重複しています",""))</f>
        <v/>
      </c>
      <c r="O37" s="404">
        <f>T_年間事業実績[[#This Row],[終了時刻]]-T_年間事業実績[[#This Row],[開始時刻]]</f>
        <v>0</v>
      </c>
      <c r="P37" s="404">
        <f>T_年間事業実績[[#This Row],[終了時刻2]]-T_年間事業実績[[#This Row],[開始時刻2]]</f>
        <v>0</v>
      </c>
      <c r="Q37" s="404">
        <f>SUM(T_年間事業実績[[#This Row],[開催時間]:[開催時間2]])</f>
        <v>0</v>
      </c>
      <c r="R37" s="404" t="str">
        <f t="shared" si="1"/>
        <v>×</v>
      </c>
    </row>
    <row r="38" spans="1:21" s="402" customFormat="1" ht="45.75" customHeight="1" x14ac:dyDescent="0.25">
      <c r="A38" s="391" t="str">
        <f>IF(T_年間事業実績[[#This Row],[開催日]]="","",COUNTIF(INDEX(T_年間事業実績[開催日],1):T_年間事業実績[[#This Row],[開催日]],"&lt;&gt;"))</f>
        <v/>
      </c>
      <c r="B38" s="392"/>
      <c r="C38" s="393"/>
      <c r="D38" s="393"/>
      <c r="E38" s="393"/>
      <c r="F38" s="393"/>
      <c r="G38" s="394"/>
      <c r="H38" s="394"/>
      <c r="I38" s="395"/>
      <c r="J38" s="406"/>
      <c r="K38" s="397"/>
      <c r="L38" s="398"/>
      <c r="M38" s="403" t="str">
        <f>IF(ISNUMBER(MATCH(T_年間事業実績[[#This Row],[開催日]], T_長期休業日[長期休業日], 0)), "※", "")</f>
        <v/>
      </c>
      <c r="N38" s="400" t="str">
        <f>IF(T_年間事業実績[[#This Row],[開催日]]="","",IF(COUNTIF(T_年間事業実績[開催日],T_年間事業実績[[#This Row],[開催日]])&gt;1,"日付が重複しています",""))</f>
        <v/>
      </c>
      <c r="O38" s="404">
        <f>T_年間事業実績[[#This Row],[終了時刻]]-T_年間事業実績[[#This Row],[開始時刻]]</f>
        <v>0</v>
      </c>
      <c r="P38" s="404">
        <f>T_年間事業実績[[#This Row],[終了時刻2]]-T_年間事業実績[[#This Row],[開始時刻2]]</f>
        <v>0</v>
      </c>
      <c r="Q38" s="404">
        <f>SUM(T_年間事業実績[[#This Row],[開催時間]:[開催時間2]])</f>
        <v>0</v>
      </c>
      <c r="R38" s="404" t="str">
        <f t="shared" si="1"/>
        <v>×</v>
      </c>
    </row>
    <row r="39" spans="1:21" s="402" customFormat="1" ht="45.75" customHeight="1" x14ac:dyDescent="0.25">
      <c r="A39" s="391" t="str">
        <f>IF(T_年間事業実績[[#This Row],[開催日]]="","",COUNTIF(INDEX(T_年間事業実績[開催日],1):T_年間事業実績[[#This Row],[開催日]],"&lt;&gt;"))</f>
        <v/>
      </c>
      <c r="B39" s="392"/>
      <c r="C39" s="393"/>
      <c r="D39" s="393"/>
      <c r="E39" s="393"/>
      <c r="F39" s="393"/>
      <c r="G39" s="394"/>
      <c r="H39" s="394"/>
      <c r="I39" s="395"/>
      <c r="J39" s="406"/>
      <c r="K39" s="397"/>
      <c r="L39" s="398"/>
      <c r="M39" s="403" t="str">
        <f>IF(ISNUMBER(MATCH(T_年間事業実績[[#This Row],[開催日]], T_長期休業日[長期休業日], 0)), "※", "")</f>
        <v/>
      </c>
      <c r="N39" s="400" t="str">
        <f>IF(T_年間事業実績[[#This Row],[開催日]]="","",IF(COUNTIF(T_年間事業実績[開催日],T_年間事業実績[[#This Row],[開催日]])&gt;1,"日付が重複しています",""))</f>
        <v/>
      </c>
      <c r="O39" s="404">
        <f>T_年間事業実績[[#This Row],[終了時刻]]-T_年間事業実績[[#This Row],[開始時刻]]</f>
        <v>0</v>
      </c>
      <c r="P39" s="404">
        <f>T_年間事業実績[[#This Row],[終了時刻2]]-T_年間事業実績[[#This Row],[開始時刻2]]</f>
        <v>0</v>
      </c>
      <c r="Q39" s="404">
        <f>SUM(T_年間事業実績[[#This Row],[開催時間]:[開催時間2]])</f>
        <v>0</v>
      </c>
      <c r="R39" s="404" t="str">
        <f t="shared" si="1"/>
        <v>×</v>
      </c>
    </row>
    <row r="40" spans="1:21" s="402" customFormat="1" ht="45.75" customHeight="1" x14ac:dyDescent="0.25">
      <c r="A40" s="391" t="str">
        <f>IF(T_年間事業実績[[#This Row],[開催日]]="","",COUNTIF(INDEX(T_年間事業実績[開催日],1):T_年間事業実績[[#This Row],[開催日]],"&lt;&gt;"))</f>
        <v/>
      </c>
      <c r="B40" s="392"/>
      <c r="C40" s="393"/>
      <c r="D40" s="393"/>
      <c r="E40" s="393"/>
      <c r="F40" s="393"/>
      <c r="G40" s="394"/>
      <c r="H40" s="394"/>
      <c r="I40" s="395"/>
      <c r="J40" s="406"/>
      <c r="K40" s="397"/>
      <c r="L40" s="398"/>
      <c r="M40" s="403" t="str">
        <f>IF(ISNUMBER(MATCH(T_年間事業実績[[#This Row],[開催日]], T_長期休業日[長期休業日], 0)), "※", "")</f>
        <v/>
      </c>
      <c r="N40" s="400" t="str">
        <f>IF(T_年間事業実績[[#This Row],[開催日]]="","",IF(COUNTIF(T_年間事業実績[開催日],T_年間事業実績[[#This Row],[開催日]])&gt;1,"日付が重複しています",""))</f>
        <v/>
      </c>
      <c r="O40" s="404">
        <f>T_年間事業実績[[#This Row],[終了時刻]]-T_年間事業実績[[#This Row],[開始時刻]]</f>
        <v>0</v>
      </c>
      <c r="P40" s="404">
        <f>T_年間事業実績[[#This Row],[終了時刻2]]-T_年間事業実績[[#This Row],[開始時刻2]]</f>
        <v>0</v>
      </c>
      <c r="Q40" s="404">
        <f>SUM(T_年間事業実績[[#This Row],[開催時間]:[開催時間2]])</f>
        <v>0</v>
      </c>
      <c r="R40" s="404" t="str">
        <f t="shared" si="1"/>
        <v>×</v>
      </c>
    </row>
    <row r="41" spans="1:21" s="402" customFormat="1" ht="45.75" customHeight="1" x14ac:dyDescent="0.25">
      <c r="A41" s="391" t="str">
        <f>IF(T_年間事業実績[[#This Row],[開催日]]="","",COUNTIF(INDEX(T_年間事業実績[開催日],1):T_年間事業実績[[#This Row],[開催日]],"&lt;&gt;"))</f>
        <v/>
      </c>
      <c r="B41" s="392"/>
      <c r="C41" s="393"/>
      <c r="D41" s="393"/>
      <c r="E41" s="393"/>
      <c r="F41" s="393"/>
      <c r="G41" s="394"/>
      <c r="H41" s="394"/>
      <c r="I41" s="395"/>
      <c r="J41" s="406"/>
      <c r="K41" s="397"/>
      <c r="L41" s="398"/>
      <c r="M41" s="403" t="str">
        <f>IF(ISNUMBER(MATCH(T_年間事業実績[[#This Row],[開催日]], T_長期休業日[長期休業日], 0)), "※", "")</f>
        <v/>
      </c>
      <c r="N41" s="400" t="str">
        <f>IF(T_年間事業実績[[#This Row],[開催日]]="","",IF(COUNTIF(T_年間事業実績[開催日],T_年間事業実績[[#This Row],[開催日]])&gt;1,"日付が重複しています",""))</f>
        <v/>
      </c>
      <c r="O41" s="404">
        <f>T_年間事業実績[[#This Row],[終了時刻]]-T_年間事業実績[[#This Row],[開始時刻]]</f>
        <v>0</v>
      </c>
      <c r="P41" s="404">
        <f>T_年間事業実績[[#This Row],[終了時刻2]]-T_年間事業実績[[#This Row],[開始時刻2]]</f>
        <v>0</v>
      </c>
      <c r="Q41" s="404">
        <f>SUM(T_年間事業実績[[#This Row],[開催時間]:[開催時間2]])</f>
        <v>0</v>
      </c>
      <c r="R41" s="404" t="str">
        <f t="shared" si="1"/>
        <v>×</v>
      </c>
    </row>
    <row r="42" spans="1:21" s="402" customFormat="1" ht="45.75" customHeight="1" x14ac:dyDescent="0.25">
      <c r="A42" s="391" t="str">
        <f>IF(T_年間事業実績[[#This Row],[開催日]]="","",COUNTIF(INDEX(T_年間事業実績[開催日],1):T_年間事業実績[[#This Row],[開催日]],"&lt;&gt;"))</f>
        <v/>
      </c>
      <c r="B42" s="392"/>
      <c r="C42" s="393"/>
      <c r="D42" s="393"/>
      <c r="E42" s="393"/>
      <c r="F42" s="393"/>
      <c r="G42" s="394"/>
      <c r="H42" s="394"/>
      <c r="I42" s="395"/>
      <c r="J42" s="406"/>
      <c r="K42" s="397"/>
      <c r="L42" s="398"/>
      <c r="M42" s="403" t="str">
        <f>IF(ISNUMBER(MATCH(T_年間事業実績[[#This Row],[開催日]], T_長期休業日[長期休業日], 0)), "※", "")</f>
        <v/>
      </c>
      <c r="N42" s="400" t="str">
        <f>IF(T_年間事業実績[[#This Row],[開催日]]="","",IF(COUNTIF(T_年間事業実績[開催日],T_年間事業実績[[#This Row],[開催日]])&gt;1,"日付が重複しています",""))</f>
        <v/>
      </c>
      <c r="O42" s="404">
        <f>T_年間事業実績[[#This Row],[終了時刻]]-T_年間事業実績[[#This Row],[開始時刻]]</f>
        <v>0</v>
      </c>
      <c r="P42" s="404">
        <f>T_年間事業実績[[#This Row],[終了時刻2]]-T_年間事業実績[[#This Row],[開始時刻2]]</f>
        <v>0</v>
      </c>
      <c r="Q42" s="404">
        <f>SUM(T_年間事業実績[[#This Row],[開催時間]:[開催時間2]])</f>
        <v>0</v>
      </c>
      <c r="R42" s="404" t="str">
        <f t="shared" si="1"/>
        <v>×</v>
      </c>
    </row>
    <row r="43" spans="1:21" s="402" customFormat="1" ht="45.75" customHeight="1" x14ac:dyDescent="0.25">
      <c r="A43" s="391" t="str">
        <f>IF(T_年間事業実績[[#This Row],[開催日]]="","",COUNTIF(INDEX(T_年間事業実績[開催日],1):T_年間事業実績[[#This Row],[開催日]],"&lt;&gt;"))</f>
        <v/>
      </c>
      <c r="B43" s="392"/>
      <c r="C43" s="393"/>
      <c r="D43" s="393"/>
      <c r="E43" s="393"/>
      <c r="F43" s="393"/>
      <c r="G43" s="394"/>
      <c r="H43" s="394"/>
      <c r="I43" s="395"/>
      <c r="J43" s="406"/>
      <c r="K43" s="397"/>
      <c r="L43" s="398"/>
      <c r="M43" s="403" t="str">
        <f>IF(ISNUMBER(MATCH(T_年間事業実績[[#This Row],[開催日]], T_長期休業日[長期休業日], 0)), "※", "")</f>
        <v/>
      </c>
      <c r="N43" s="400" t="str">
        <f>IF(T_年間事業実績[[#This Row],[開催日]]="","",IF(COUNTIF(T_年間事業実績[開催日],T_年間事業実績[[#This Row],[開催日]])&gt;1,"日付が重複しています",""))</f>
        <v/>
      </c>
      <c r="O43" s="404">
        <f>T_年間事業実績[[#This Row],[終了時刻]]-T_年間事業実績[[#This Row],[開始時刻]]</f>
        <v>0</v>
      </c>
      <c r="P43" s="404">
        <f>T_年間事業実績[[#This Row],[終了時刻2]]-T_年間事業実績[[#This Row],[開始時刻2]]</f>
        <v>0</v>
      </c>
      <c r="Q43" s="404">
        <f>SUM(T_年間事業実績[[#This Row],[開催時間]:[開催時間2]])</f>
        <v>0</v>
      </c>
      <c r="R43" s="404" t="str">
        <f t="shared" si="1"/>
        <v>×</v>
      </c>
    </row>
    <row r="44" spans="1:21" s="402" customFormat="1" ht="45.75" customHeight="1" x14ac:dyDescent="0.25">
      <c r="A44" s="391" t="str">
        <f>IF(T_年間事業実績[[#This Row],[開催日]]="","",COUNTIF(INDEX(T_年間事業実績[開催日],1):T_年間事業実績[[#This Row],[開催日]],"&lt;&gt;"))</f>
        <v/>
      </c>
      <c r="B44" s="392"/>
      <c r="C44" s="393"/>
      <c r="D44" s="393"/>
      <c r="E44" s="393"/>
      <c r="F44" s="393"/>
      <c r="G44" s="394"/>
      <c r="H44" s="394"/>
      <c r="I44" s="395"/>
      <c r="J44" s="406"/>
      <c r="K44" s="397"/>
      <c r="L44" s="398"/>
      <c r="M44" s="403" t="str">
        <f>IF(ISNUMBER(MATCH(T_年間事業実績[[#This Row],[開催日]], T_長期休業日[長期休業日], 0)), "※", "")</f>
        <v/>
      </c>
      <c r="N44" s="400" t="str">
        <f>IF(T_年間事業実績[[#This Row],[開催日]]="","",IF(COUNTIF(T_年間事業実績[開催日],T_年間事業実績[[#This Row],[開催日]])&gt;1,"日付が重複しています",""))</f>
        <v/>
      </c>
      <c r="O44" s="404">
        <f>T_年間事業実績[[#This Row],[終了時刻]]-T_年間事業実績[[#This Row],[開始時刻]]</f>
        <v>0</v>
      </c>
      <c r="P44" s="404">
        <f>T_年間事業実績[[#This Row],[終了時刻2]]-T_年間事業実績[[#This Row],[開始時刻2]]</f>
        <v>0</v>
      </c>
      <c r="Q44" s="404">
        <f>SUM(T_年間事業実績[[#This Row],[開催時間]:[開催時間2]])</f>
        <v>0</v>
      </c>
      <c r="R44" s="404" t="str">
        <f t="shared" si="1"/>
        <v>×</v>
      </c>
    </row>
    <row r="45" spans="1:21" s="402" customFormat="1" ht="45.75" customHeight="1" x14ac:dyDescent="0.25">
      <c r="A45" s="391" t="str">
        <f>IF(T_年間事業実績[[#This Row],[開催日]]="","",COUNTIF(INDEX(T_年間事業実績[開催日],1):T_年間事業実績[[#This Row],[開催日]],"&lt;&gt;"))</f>
        <v/>
      </c>
      <c r="B45" s="392"/>
      <c r="C45" s="393"/>
      <c r="D45" s="393"/>
      <c r="E45" s="393"/>
      <c r="F45" s="393"/>
      <c r="G45" s="394"/>
      <c r="H45" s="394"/>
      <c r="I45" s="395"/>
      <c r="J45" s="406"/>
      <c r="K45" s="397"/>
      <c r="L45" s="398"/>
      <c r="M45" s="403" t="str">
        <f>IF(ISNUMBER(MATCH(T_年間事業実績[[#This Row],[開催日]], T_長期休業日[長期休業日], 0)), "※", "")</f>
        <v/>
      </c>
      <c r="N45" s="400" t="str">
        <f>IF(T_年間事業実績[[#This Row],[開催日]]="","",IF(COUNTIF(T_年間事業実績[開催日],T_年間事業実績[[#This Row],[開催日]])&gt;1,"日付が重複しています",""))</f>
        <v/>
      </c>
      <c r="O45" s="404">
        <f>T_年間事業実績[[#This Row],[終了時刻]]-T_年間事業実績[[#This Row],[開始時刻]]</f>
        <v>0</v>
      </c>
      <c r="P45" s="404">
        <f>T_年間事業実績[[#This Row],[終了時刻2]]-T_年間事業実績[[#This Row],[開始時刻2]]</f>
        <v>0</v>
      </c>
      <c r="Q45" s="404">
        <f>SUM(T_年間事業実績[[#This Row],[開催時間]:[開催時間2]])</f>
        <v>0</v>
      </c>
      <c r="R45" s="404" t="str">
        <f t="shared" si="1"/>
        <v>×</v>
      </c>
    </row>
    <row r="46" spans="1:21" s="402" customFormat="1" ht="45.75" customHeight="1" x14ac:dyDescent="0.25">
      <c r="A46" s="391" t="str">
        <f>IF(T_年間事業実績[[#This Row],[開催日]]="","",COUNTIF(INDEX(T_年間事業実績[開催日],1):T_年間事業実績[[#This Row],[開催日]],"&lt;&gt;"))</f>
        <v/>
      </c>
      <c r="B46" s="392"/>
      <c r="C46" s="393"/>
      <c r="D46" s="393"/>
      <c r="E46" s="393"/>
      <c r="F46" s="393"/>
      <c r="G46" s="394"/>
      <c r="H46" s="394"/>
      <c r="I46" s="395"/>
      <c r="J46" s="406"/>
      <c r="K46" s="397"/>
      <c r="L46" s="398"/>
      <c r="M46" s="403" t="str">
        <f>IF(ISNUMBER(MATCH(T_年間事業実績[[#This Row],[開催日]], T_長期休業日[長期休業日], 0)), "※", "")</f>
        <v/>
      </c>
      <c r="N46" s="400" t="str">
        <f>IF(T_年間事業実績[[#This Row],[開催日]]="","",IF(COUNTIF(T_年間事業実績[開催日],T_年間事業実績[[#This Row],[開催日]])&gt;1,"日付が重複しています",""))</f>
        <v/>
      </c>
      <c r="O46" s="404">
        <f>T_年間事業実績[[#This Row],[終了時刻]]-T_年間事業実績[[#This Row],[開始時刻]]</f>
        <v>0</v>
      </c>
      <c r="P46" s="404">
        <f>T_年間事業実績[[#This Row],[終了時刻2]]-T_年間事業実績[[#This Row],[開始時刻2]]</f>
        <v>0</v>
      </c>
      <c r="Q46" s="404">
        <f>SUM(T_年間事業実績[[#This Row],[開催時間]:[開催時間2]])</f>
        <v>0</v>
      </c>
      <c r="R46" s="404" t="str">
        <f t="shared" si="1"/>
        <v>×</v>
      </c>
    </row>
    <row r="47" spans="1:21" s="402" customFormat="1" ht="45.75" customHeight="1" x14ac:dyDescent="0.25">
      <c r="A47" s="391" t="str">
        <f>IF(T_年間事業実績[[#This Row],[開催日]]="","",COUNTIF(INDEX(T_年間事業実績[開催日],1):T_年間事業実績[[#This Row],[開催日]],"&lt;&gt;"))</f>
        <v/>
      </c>
      <c r="B47" s="392"/>
      <c r="C47" s="393"/>
      <c r="D47" s="393"/>
      <c r="E47" s="393"/>
      <c r="F47" s="393"/>
      <c r="G47" s="394"/>
      <c r="H47" s="394"/>
      <c r="I47" s="395"/>
      <c r="J47" s="406"/>
      <c r="K47" s="397"/>
      <c r="L47" s="398"/>
      <c r="M47" s="403" t="str">
        <f>IF(ISNUMBER(MATCH(T_年間事業実績[[#This Row],[開催日]], T_長期休業日[長期休業日], 0)), "※", "")</f>
        <v/>
      </c>
      <c r="N47" s="400" t="str">
        <f>IF(T_年間事業実績[[#This Row],[開催日]]="","",IF(COUNTIF(T_年間事業実績[開催日],T_年間事業実績[[#This Row],[開催日]])&gt;1,"日付が重複しています",""))</f>
        <v/>
      </c>
      <c r="O47" s="404">
        <f>T_年間事業実績[[#This Row],[終了時刻]]-T_年間事業実績[[#This Row],[開始時刻]]</f>
        <v>0</v>
      </c>
      <c r="P47" s="404">
        <f>T_年間事業実績[[#This Row],[終了時刻2]]-T_年間事業実績[[#This Row],[開始時刻2]]</f>
        <v>0</v>
      </c>
      <c r="Q47" s="404">
        <f>SUM(T_年間事業実績[[#This Row],[開催時間]:[開催時間2]])</f>
        <v>0</v>
      </c>
      <c r="R47" s="404" t="str">
        <f t="shared" si="1"/>
        <v>×</v>
      </c>
    </row>
    <row r="48" spans="1:21" s="402" customFormat="1" ht="45.75" customHeight="1" x14ac:dyDescent="0.25">
      <c r="A48" s="391" t="str">
        <f>IF(T_年間事業実績[[#This Row],[開催日]]="","",COUNTIF(INDEX(T_年間事業実績[開催日],1):T_年間事業実績[[#This Row],[開催日]],"&lt;&gt;"))</f>
        <v/>
      </c>
      <c r="B48" s="392"/>
      <c r="C48" s="393"/>
      <c r="D48" s="393"/>
      <c r="E48" s="393"/>
      <c r="F48" s="393"/>
      <c r="G48" s="394"/>
      <c r="H48" s="394"/>
      <c r="I48" s="395"/>
      <c r="J48" s="406"/>
      <c r="K48" s="397"/>
      <c r="L48" s="398"/>
      <c r="M48" s="403" t="str">
        <f>IF(ISNUMBER(MATCH(T_年間事業実績[[#This Row],[開催日]], T_長期休業日[長期休業日], 0)), "※", "")</f>
        <v/>
      </c>
      <c r="N48" s="400" t="str">
        <f>IF(T_年間事業実績[[#This Row],[開催日]]="","",IF(COUNTIF(T_年間事業実績[開催日],T_年間事業実績[[#This Row],[開催日]])&gt;1,"日付が重複しています",""))</f>
        <v/>
      </c>
      <c r="O48" s="404">
        <f>T_年間事業実績[[#This Row],[終了時刻]]-T_年間事業実績[[#This Row],[開始時刻]]</f>
        <v>0</v>
      </c>
      <c r="P48" s="404">
        <f>T_年間事業実績[[#This Row],[終了時刻2]]-T_年間事業実績[[#This Row],[開始時刻2]]</f>
        <v>0</v>
      </c>
      <c r="Q48" s="404">
        <f>SUM(T_年間事業実績[[#This Row],[開催時間]:[開催時間2]])</f>
        <v>0</v>
      </c>
      <c r="R48" s="404" t="str">
        <f t="shared" si="1"/>
        <v>×</v>
      </c>
    </row>
    <row r="49" spans="1:18" s="402" customFormat="1" ht="45.75" customHeight="1" x14ac:dyDescent="0.25">
      <c r="A49" s="391" t="str">
        <f>IF(T_年間事業実績[[#This Row],[開催日]]="","",COUNTIF(INDEX(T_年間事業実績[開催日],1):T_年間事業実績[[#This Row],[開催日]],"&lt;&gt;"))</f>
        <v/>
      </c>
      <c r="B49" s="392"/>
      <c r="C49" s="393"/>
      <c r="D49" s="393"/>
      <c r="E49" s="393"/>
      <c r="F49" s="393"/>
      <c r="G49" s="394"/>
      <c r="H49" s="394"/>
      <c r="I49" s="395"/>
      <c r="J49" s="406"/>
      <c r="K49" s="397"/>
      <c r="L49" s="398"/>
      <c r="M49" s="403" t="str">
        <f>IF(ISNUMBER(MATCH(T_年間事業実績[[#This Row],[開催日]], T_長期休業日[長期休業日], 0)), "※", "")</f>
        <v/>
      </c>
      <c r="N49" s="400" t="str">
        <f>IF(T_年間事業実績[[#This Row],[開催日]]="","",IF(COUNTIF(T_年間事業実績[開催日],T_年間事業実績[[#This Row],[開催日]])&gt;1,"日付が重複しています",""))</f>
        <v/>
      </c>
      <c r="O49" s="404">
        <f>T_年間事業実績[[#This Row],[終了時刻]]-T_年間事業実績[[#This Row],[開始時刻]]</f>
        <v>0</v>
      </c>
      <c r="P49" s="404">
        <f>T_年間事業実績[[#This Row],[終了時刻2]]-T_年間事業実績[[#This Row],[開始時刻2]]</f>
        <v>0</v>
      </c>
      <c r="Q49" s="404">
        <f>SUM(T_年間事業実績[[#This Row],[開催時間]:[開催時間2]])</f>
        <v>0</v>
      </c>
      <c r="R49" s="404" t="str">
        <f t="shared" si="1"/>
        <v>×</v>
      </c>
    </row>
    <row r="50" spans="1:18" s="402" customFormat="1" ht="45.75" customHeight="1" x14ac:dyDescent="0.25">
      <c r="A50" s="391" t="str">
        <f>IF(T_年間事業実績[[#This Row],[開催日]]="","",COUNTIF(INDEX(T_年間事業実績[開催日],1):T_年間事業実績[[#This Row],[開催日]],"&lt;&gt;"))</f>
        <v/>
      </c>
      <c r="B50" s="392"/>
      <c r="C50" s="393"/>
      <c r="D50" s="393"/>
      <c r="E50" s="393"/>
      <c r="F50" s="393"/>
      <c r="G50" s="394"/>
      <c r="H50" s="394"/>
      <c r="I50" s="395"/>
      <c r="J50" s="406"/>
      <c r="K50" s="397"/>
      <c r="L50" s="398"/>
      <c r="M50" s="403" t="str">
        <f>IF(ISNUMBER(MATCH(T_年間事業実績[[#This Row],[開催日]], T_長期休業日[長期休業日], 0)), "※", "")</f>
        <v/>
      </c>
      <c r="N50" s="400" t="str">
        <f>IF(T_年間事業実績[[#This Row],[開催日]]="","",IF(COUNTIF(T_年間事業実績[開催日],T_年間事業実績[[#This Row],[開催日]])&gt;1,"日付が重複しています",""))</f>
        <v/>
      </c>
      <c r="O50" s="404">
        <f>T_年間事業実績[[#This Row],[終了時刻]]-T_年間事業実績[[#This Row],[開始時刻]]</f>
        <v>0</v>
      </c>
      <c r="P50" s="404">
        <f>T_年間事業実績[[#This Row],[終了時刻2]]-T_年間事業実績[[#This Row],[開始時刻2]]</f>
        <v>0</v>
      </c>
      <c r="Q50" s="404">
        <f>SUM(T_年間事業実績[[#This Row],[開催時間]:[開催時間2]])</f>
        <v>0</v>
      </c>
      <c r="R50" s="404" t="str">
        <f t="shared" si="1"/>
        <v>×</v>
      </c>
    </row>
    <row r="51" spans="1:18" s="402" customFormat="1" ht="45.75" customHeight="1" x14ac:dyDescent="0.25">
      <c r="A51" s="391" t="str">
        <f>IF(T_年間事業実績[[#This Row],[開催日]]="","",COUNTIF(INDEX(T_年間事業実績[開催日],1):T_年間事業実績[[#This Row],[開催日]],"&lt;&gt;"))</f>
        <v/>
      </c>
      <c r="B51" s="392"/>
      <c r="C51" s="393"/>
      <c r="D51" s="393"/>
      <c r="E51" s="393"/>
      <c r="F51" s="393"/>
      <c r="G51" s="394"/>
      <c r="H51" s="394"/>
      <c r="I51" s="395"/>
      <c r="J51" s="406"/>
      <c r="K51" s="397"/>
      <c r="L51" s="398"/>
      <c r="M51" s="403" t="str">
        <f>IF(ISNUMBER(MATCH(T_年間事業実績[[#This Row],[開催日]], T_長期休業日[長期休業日], 0)), "※", "")</f>
        <v/>
      </c>
      <c r="N51" s="400" t="str">
        <f>IF(T_年間事業実績[[#This Row],[開催日]]="","",IF(COUNTIF(T_年間事業実績[開催日],T_年間事業実績[[#This Row],[開催日]])&gt;1,"日付が重複しています",""))</f>
        <v/>
      </c>
      <c r="O51" s="404">
        <f>T_年間事業実績[[#This Row],[終了時刻]]-T_年間事業実績[[#This Row],[開始時刻]]</f>
        <v>0</v>
      </c>
      <c r="P51" s="404">
        <f>T_年間事業実績[[#This Row],[終了時刻2]]-T_年間事業実績[[#This Row],[開始時刻2]]</f>
        <v>0</v>
      </c>
      <c r="Q51" s="404">
        <f>SUM(T_年間事業実績[[#This Row],[開催時間]:[開催時間2]])</f>
        <v>0</v>
      </c>
      <c r="R51" s="404" t="str">
        <f t="shared" si="1"/>
        <v>×</v>
      </c>
    </row>
    <row r="52" spans="1:18" s="402" customFormat="1" ht="45.75" customHeight="1" x14ac:dyDescent="0.25">
      <c r="A52" s="391" t="str">
        <f>IF(T_年間事業実績[[#This Row],[開催日]]="","",COUNTIF(INDEX(T_年間事業実績[開催日],1):T_年間事業実績[[#This Row],[開催日]],"&lt;&gt;"))</f>
        <v/>
      </c>
      <c r="B52" s="392"/>
      <c r="C52" s="393"/>
      <c r="D52" s="393"/>
      <c r="E52" s="393"/>
      <c r="F52" s="393"/>
      <c r="G52" s="394"/>
      <c r="H52" s="394"/>
      <c r="I52" s="395"/>
      <c r="J52" s="406"/>
      <c r="K52" s="397"/>
      <c r="L52" s="398"/>
      <c r="M52" s="403" t="str">
        <f>IF(ISNUMBER(MATCH(T_年間事業実績[[#This Row],[開催日]], T_長期休業日[長期休業日], 0)), "※", "")</f>
        <v/>
      </c>
      <c r="N52" s="400" t="str">
        <f>IF(T_年間事業実績[[#This Row],[開催日]]="","",IF(COUNTIF(T_年間事業実績[開催日],T_年間事業実績[[#This Row],[開催日]])&gt;1,"日付が重複しています",""))</f>
        <v/>
      </c>
      <c r="O52" s="404">
        <f>T_年間事業実績[[#This Row],[終了時刻]]-T_年間事業実績[[#This Row],[開始時刻]]</f>
        <v>0</v>
      </c>
      <c r="P52" s="404">
        <f>T_年間事業実績[[#This Row],[終了時刻2]]-T_年間事業実績[[#This Row],[開始時刻2]]</f>
        <v>0</v>
      </c>
      <c r="Q52" s="404">
        <f>SUM(T_年間事業実績[[#This Row],[開催時間]:[開催時間2]])</f>
        <v>0</v>
      </c>
      <c r="R52" s="404" t="str">
        <f t="shared" si="1"/>
        <v>×</v>
      </c>
    </row>
    <row r="53" spans="1:18" s="402" customFormat="1" ht="45.75" customHeight="1" x14ac:dyDescent="0.25">
      <c r="A53" s="391" t="str">
        <f>IF(T_年間事業実績[[#This Row],[開催日]]="","",COUNTIF(INDEX(T_年間事業実績[開催日],1):T_年間事業実績[[#This Row],[開催日]],"&lt;&gt;"))</f>
        <v/>
      </c>
      <c r="B53" s="392"/>
      <c r="C53" s="393"/>
      <c r="D53" s="393"/>
      <c r="E53" s="393"/>
      <c r="F53" s="393"/>
      <c r="G53" s="394"/>
      <c r="H53" s="394"/>
      <c r="I53" s="395"/>
      <c r="J53" s="406"/>
      <c r="K53" s="397"/>
      <c r="L53" s="398"/>
      <c r="M53" s="403" t="str">
        <f>IF(ISNUMBER(MATCH(T_年間事業実績[[#This Row],[開催日]], T_長期休業日[長期休業日], 0)), "※", "")</f>
        <v/>
      </c>
      <c r="N53" s="400" t="str">
        <f>IF(T_年間事業実績[[#This Row],[開催日]]="","",IF(COUNTIF(T_年間事業実績[開催日],T_年間事業実績[[#This Row],[開催日]])&gt;1,"日付が重複しています",""))</f>
        <v/>
      </c>
      <c r="O53" s="404">
        <f>T_年間事業実績[[#This Row],[終了時刻]]-T_年間事業実績[[#This Row],[開始時刻]]</f>
        <v>0</v>
      </c>
      <c r="P53" s="404">
        <f>T_年間事業実績[[#This Row],[終了時刻2]]-T_年間事業実績[[#This Row],[開始時刻2]]</f>
        <v>0</v>
      </c>
      <c r="Q53" s="404">
        <f>SUM(T_年間事業実績[[#This Row],[開催時間]:[開催時間2]])</f>
        <v>0</v>
      </c>
      <c r="R53" s="404" t="str">
        <f t="shared" si="1"/>
        <v>×</v>
      </c>
    </row>
    <row r="54" spans="1:18" s="402" customFormat="1" ht="45.75" customHeight="1" x14ac:dyDescent="0.25">
      <c r="A54" s="391" t="str">
        <f>IF(T_年間事業実績[[#This Row],[開催日]]="","",COUNTIF(INDEX(T_年間事業実績[開催日],1):T_年間事業実績[[#This Row],[開催日]],"&lt;&gt;"))</f>
        <v/>
      </c>
      <c r="B54" s="392"/>
      <c r="C54" s="393"/>
      <c r="D54" s="393"/>
      <c r="E54" s="393"/>
      <c r="F54" s="393"/>
      <c r="G54" s="394"/>
      <c r="H54" s="394"/>
      <c r="I54" s="395"/>
      <c r="J54" s="406"/>
      <c r="K54" s="397"/>
      <c r="L54" s="398"/>
      <c r="M54" s="403" t="str">
        <f>IF(ISNUMBER(MATCH(T_年間事業実績[[#This Row],[開催日]], T_長期休業日[長期休業日], 0)), "※", "")</f>
        <v/>
      </c>
      <c r="N54" s="400" t="str">
        <f>IF(T_年間事業実績[[#This Row],[開催日]]="","",IF(COUNTIF(T_年間事業実績[開催日],T_年間事業実績[[#This Row],[開催日]])&gt;1,"日付が重複しています",""))</f>
        <v/>
      </c>
      <c r="O54" s="404">
        <f>T_年間事業実績[[#This Row],[終了時刻]]-T_年間事業実績[[#This Row],[開始時刻]]</f>
        <v>0</v>
      </c>
      <c r="P54" s="404">
        <f>T_年間事業実績[[#This Row],[終了時刻2]]-T_年間事業実績[[#This Row],[開始時刻2]]</f>
        <v>0</v>
      </c>
      <c r="Q54" s="404">
        <f>SUM(T_年間事業実績[[#This Row],[開催時間]:[開催時間2]])</f>
        <v>0</v>
      </c>
      <c r="R54" s="404" t="str">
        <f t="shared" si="1"/>
        <v>×</v>
      </c>
    </row>
    <row r="55" spans="1:18" s="402" customFormat="1" ht="45.75" customHeight="1" x14ac:dyDescent="0.25">
      <c r="A55" s="391" t="str">
        <f>IF(T_年間事業実績[[#This Row],[開催日]]="","",COUNTIF(INDEX(T_年間事業実績[開催日],1):T_年間事業実績[[#This Row],[開催日]],"&lt;&gt;"))</f>
        <v/>
      </c>
      <c r="B55" s="392"/>
      <c r="C55" s="393"/>
      <c r="D55" s="393"/>
      <c r="E55" s="393"/>
      <c r="F55" s="393"/>
      <c r="G55" s="394"/>
      <c r="H55" s="394"/>
      <c r="I55" s="395"/>
      <c r="J55" s="406"/>
      <c r="K55" s="397"/>
      <c r="L55" s="398"/>
      <c r="M55" s="403" t="str">
        <f>IF(ISNUMBER(MATCH(T_年間事業実績[[#This Row],[開催日]], T_長期休業日[長期休業日], 0)), "※", "")</f>
        <v/>
      </c>
      <c r="N55" s="400" t="str">
        <f>IF(T_年間事業実績[[#This Row],[開催日]]="","",IF(COUNTIF(T_年間事業実績[開催日],T_年間事業実績[[#This Row],[開催日]])&gt;1,"日付が重複しています",""))</f>
        <v/>
      </c>
      <c r="O55" s="404">
        <f>T_年間事業実績[[#This Row],[終了時刻]]-T_年間事業実績[[#This Row],[開始時刻]]</f>
        <v>0</v>
      </c>
      <c r="P55" s="404">
        <f>T_年間事業実績[[#This Row],[終了時刻2]]-T_年間事業実績[[#This Row],[開始時刻2]]</f>
        <v>0</v>
      </c>
      <c r="Q55" s="404">
        <f>SUM(T_年間事業実績[[#This Row],[開催時間]:[開催時間2]])</f>
        <v>0</v>
      </c>
      <c r="R55" s="404" t="str">
        <f t="shared" si="1"/>
        <v>×</v>
      </c>
    </row>
    <row r="56" spans="1:18" s="402" customFormat="1" ht="45.75" customHeight="1" x14ac:dyDescent="0.25">
      <c r="A56" s="391" t="str">
        <f>IF(T_年間事業実績[[#This Row],[開催日]]="","",COUNTIF(INDEX(T_年間事業実績[開催日],1):T_年間事業実績[[#This Row],[開催日]],"&lt;&gt;"))</f>
        <v/>
      </c>
      <c r="B56" s="392"/>
      <c r="C56" s="393"/>
      <c r="D56" s="393"/>
      <c r="E56" s="393"/>
      <c r="F56" s="393"/>
      <c r="G56" s="394"/>
      <c r="H56" s="394"/>
      <c r="I56" s="395"/>
      <c r="J56" s="406"/>
      <c r="K56" s="397"/>
      <c r="L56" s="398"/>
      <c r="M56" s="403" t="str">
        <f>IF(ISNUMBER(MATCH(T_年間事業実績[[#This Row],[開催日]], T_長期休業日[長期休業日], 0)), "※", "")</f>
        <v/>
      </c>
      <c r="N56" s="400" t="str">
        <f>IF(T_年間事業実績[[#This Row],[開催日]]="","",IF(COUNTIF(T_年間事業実績[開催日],T_年間事業実績[[#This Row],[開催日]])&gt;1,"日付が重複しています",""))</f>
        <v/>
      </c>
      <c r="O56" s="404">
        <f>T_年間事業実績[[#This Row],[終了時刻]]-T_年間事業実績[[#This Row],[開始時刻]]</f>
        <v>0</v>
      </c>
      <c r="P56" s="404">
        <f>T_年間事業実績[[#This Row],[終了時刻2]]-T_年間事業実績[[#This Row],[開始時刻2]]</f>
        <v>0</v>
      </c>
      <c r="Q56" s="404">
        <f>SUM(T_年間事業実績[[#This Row],[開催時間]:[開催時間2]])</f>
        <v>0</v>
      </c>
      <c r="R56" s="404" t="str">
        <f t="shared" si="1"/>
        <v>×</v>
      </c>
    </row>
    <row r="57" spans="1:18" s="402" customFormat="1" ht="45.75" customHeight="1" x14ac:dyDescent="0.25">
      <c r="A57" s="391" t="str">
        <f>IF(T_年間事業実績[[#This Row],[開催日]]="","",COUNTIF(INDEX(T_年間事業実績[開催日],1):T_年間事業実績[[#This Row],[開催日]],"&lt;&gt;"))</f>
        <v/>
      </c>
      <c r="B57" s="392"/>
      <c r="C57" s="393"/>
      <c r="D57" s="393"/>
      <c r="E57" s="393"/>
      <c r="F57" s="393"/>
      <c r="G57" s="394"/>
      <c r="H57" s="394"/>
      <c r="I57" s="395"/>
      <c r="J57" s="406"/>
      <c r="K57" s="397"/>
      <c r="L57" s="398"/>
      <c r="M57" s="403" t="str">
        <f>IF(ISNUMBER(MATCH(T_年間事業実績[[#This Row],[開催日]], T_長期休業日[長期休業日], 0)), "※", "")</f>
        <v/>
      </c>
      <c r="N57" s="400" t="str">
        <f>IF(T_年間事業実績[[#This Row],[開催日]]="","",IF(COUNTIF(T_年間事業実績[開催日],T_年間事業実績[[#This Row],[開催日]])&gt;1,"日付が重複しています",""))</f>
        <v/>
      </c>
      <c r="O57" s="404">
        <f>T_年間事業実績[[#This Row],[終了時刻]]-T_年間事業実績[[#This Row],[開始時刻]]</f>
        <v>0</v>
      </c>
      <c r="P57" s="404">
        <f>T_年間事業実績[[#This Row],[終了時刻2]]-T_年間事業実績[[#This Row],[開始時刻2]]</f>
        <v>0</v>
      </c>
      <c r="Q57" s="404">
        <f>SUM(T_年間事業実績[[#This Row],[開催時間]:[開催時間2]])</f>
        <v>0</v>
      </c>
      <c r="R57" s="404" t="str">
        <f t="shared" si="1"/>
        <v>×</v>
      </c>
    </row>
    <row r="58" spans="1:18" s="402" customFormat="1" ht="45.75" customHeight="1" x14ac:dyDescent="0.25">
      <c r="A58" s="391" t="str">
        <f>IF(T_年間事業実績[[#This Row],[開催日]]="","",COUNTIF(INDEX(T_年間事業実績[開催日],1):T_年間事業実績[[#This Row],[開催日]],"&lt;&gt;"))</f>
        <v/>
      </c>
      <c r="B58" s="392"/>
      <c r="C58" s="393"/>
      <c r="D58" s="393"/>
      <c r="E58" s="393"/>
      <c r="F58" s="393"/>
      <c r="G58" s="394"/>
      <c r="H58" s="394"/>
      <c r="I58" s="395"/>
      <c r="J58" s="406"/>
      <c r="K58" s="397"/>
      <c r="L58" s="398"/>
      <c r="M58" s="403" t="str">
        <f>IF(ISNUMBER(MATCH(T_年間事業実績[[#This Row],[開催日]], T_長期休業日[長期休業日], 0)), "※", "")</f>
        <v/>
      </c>
      <c r="N58" s="400" t="str">
        <f>IF(T_年間事業実績[[#This Row],[開催日]]="","",IF(COUNTIF(T_年間事業実績[開催日],T_年間事業実績[[#This Row],[開催日]])&gt;1,"日付が重複しています",""))</f>
        <v/>
      </c>
      <c r="O58" s="404">
        <f>T_年間事業実績[[#This Row],[終了時刻]]-T_年間事業実績[[#This Row],[開始時刻]]</f>
        <v>0</v>
      </c>
      <c r="P58" s="404">
        <f>T_年間事業実績[[#This Row],[終了時刻2]]-T_年間事業実績[[#This Row],[開始時刻2]]</f>
        <v>0</v>
      </c>
      <c r="Q58" s="404">
        <f>SUM(T_年間事業実績[[#This Row],[開催時間]:[開催時間2]])</f>
        <v>0</v>
      </c>
      <c r="R58" s="404" t="str">
        <f t="shared" si="1"/>
        <v>×</v>
      </c>
    </row>
    <row r="59" spans="1:18" s="402" customFormat="1" ht="45.75" customHeight="1" x14ac:dyDescent="0.25">
      <c r="A59" s="391" t="str">
        <f>IF(T_年間事業実績[[#This Row],[開催日]]="","",COUNTIF(INDEX(T_年間事業実績[開催日],1):T_年間事業実績[[#This Row],[開催日]],"&lt;&gt;"))</f>
        <v/>
      </c>
      <c r="B59" s="392"/>
      <c r="C59" s="393"/>
      <c r="D59" s="393"/>
      <c r="E59" s="393"/>
      <c r="F59" s="393"/>
      <c r="G59" s="394"/>
      <c r="H59" s="394"/>
      <c r="I59" s="395"/>
      <c r="J59" s="406"/>
      <c r="K59" s="397"/>
      <c r="L59" s="398"/>
      <c r="M59" s="403" t="str">
        <f>IF(ISNUMBER(MATCH(T_年間事業実績[[#This Row],[開催日]], T_長期休業日[長期休業日], 0)), "※", "")</f>
        <v/>
      </c>
      <c r="N59" s="400" t="str">
        <f>IF(T_年間事業実績[[#This Row],[開催日]]="","",IF(COUNTIF(T_年間事業実績[開催日],T_年間事業実績[[#This Row],[開催日]])&gt;1,"日付が重複しています",""))</f>
        <v/>
      </c>
      <c r="O59" s="404">
        <f>T_年間事業実績[[#This Row],[終了時刻]]-T_年間事業実績[[#This Row],[開始時刻]]</f>
        <v>0</v>
      </c>
      <c r="P59" s="404">
        <f>T_年間事業実績[[#This Row],[終了時刻2]]-T_年間事業実績[[#This Row],[開始時刻2]]</f>
        <v>0</v>
      </c>
      <c r="Q59" s="404">
        <f>SUM(T_年間事業実績[[#This Row],[開催時間]:[開催時間2]])</f>
        <v>0</v>
      </c>
      <c r="R59" s="404" t="str">
        <f t="shared" si="1"/>
        <v>×</v>
      </c>
    </row>
    <row r="60" spans="1:18" s="402" customFormat="1" ht="45.75" customHeight="1" x14ac:dyDescent="0.25">
      <c r="A60" s="391" t="str">
        <f>IF(T_年間事業実績[[#This Row],[開催日]]="","",COUNTIF(INDEX(T_年間事業実績[開催日],1):T_年間事業実績[[#This Row],[開催日]],"&lt;&gt;"))</f>
        <v/>
      </c>
      <c r="B60" s="392"/>
      <c r="C60" s="393"/>
      <c r="D60" s="393"/>
      <c r="E60" s="393"/>
      <c r="F60" s="393"/>
      <c r="G60" s="394"/>
      <c r="H60" s="394"/>
      <c r="I60" s="395"/>
      <c r="J60" s="406"/>
      <c r="K60" s="397"/>
      <c r="L60" s="398"/>
      <c r="M60" s="403" t="str">
        <f>IF(ISNUMBER(MATCH(T_年間事業実績[[#This Row],[開催日]], T_長期休業日[長期休業日], 0)), "※", "")</f>
        <v/>
      </c>
      <c r="N60" s="400" t="str">
        <f>IF(T_年間事業実績[[#This Row],[開催日]]="","",IF(COUNTIF(T_年間事業実績[開催日],T_年間事業実績[[#This Row],[開催日]])&gt;1,"日付が重複しています",""))</f>
        <v/>
      </c>
      <c r="O60" s="404">
        <f>T_年間事業実績[[#This Row],[終了時刻]]-T_年間事業実績[[#This Row],[開始時刻]]</f>
        <v>0</v>
      </c>
      <c r="P60" s="404">
        <f>T_年間事業実績[[#This Row],[終了時刻2]]-T_年間事業実績[[#This Row],[開始時刻2]]</f>
        <v>0</v>
      </c>
      <c r="Q60" s="404">
        <f>SUM(T_年間事業実績[[#This Row],[開催時間]:[開催時間2]])</f>
        <v>0</v>
      </c>
      <c r="R60" s="404" t="str">
        <f t="shared" si="1"/>
        <v>×</v>
      </c>
    </row>
    <row r="61" spans="1:18" s="402" customFormat="1" ht="45.75" customHeight="1" x14ac:dyDescent="0.25">
      <c r="A61" s="391" t="str">
        <f>IF(T_年間事業実績[[#This Row],[開催日]]="","",COUNTIF(INDEX(T_年間事業実績[開催日],1):T_年間事業実績[[#This Row],[開催日]],"&lt;&gt;"))</f>
        <v/>
      </c>
      <c r="B61" s="392"/>
      <c r="C61" s="393"/>
      <c r="D61" s="393"/>
      <c r="E61" s="393"/>
      <c r="F61" s="393"/>
      <c r="G61" s="394"/>
      <c r="H61" s="394"/>
      <c r="I61" s="395"/>
      <c r="J61" s="406"/>
      <c r="K61" s="397"/>
      <c r="L61" s="398"/>
      <c r="M61" s="403" t="str">
        <f>IF(ISNUMBER(MATCH(T_年間事業実績[[#This Row],[開催日]], T_長期休業日[長期休業日], 0)), "※", "")</f>
        <v/>
      </c>
      <c r="N61" s="400" t="str">
        <f>IF(T_年間事業実績[[#This Row],[開催日]]="","",IF(COUNTIF(T_年間事業実績[開催日],T_年間事業実績[[#This Row],[開催日]])&gt;1,"日付が重複しています",""))</f>
        <v/>
      </c>
      <c r="O61" s="404">
        <f>T_年間事業実績[[#This Row],[終了時刻]]-T_年間事業実績[[#This Row],[開始時刻]]</f>
        <v>0</v>
      </c>
      <c r="P61" s="404">
        <f>T_年間事業実績[[#This Row],[終了時刻2]]-T_年間事業実績[[#This Row],[開始時刻2]]</f>
        <v>0</v>
      </c>
      <c r="Q61" s="404">
        <f>SUM(T_年間事業実績[[#This Row],[開催時間]:[開催時間2]])</f>
        <v>0</v>
      </c>
      <c r="R61" s="404" t="str">
        <f t="shared" si="1"/>
        <v>×</v>
      </c>
    </row>
    <row r="62" spans="1:18" s="402" customFormat="1" ht="45.75" customHeight="1" x14ac:dyDescent="0.25">
      <c r="A62" s="391" t="str">
        <f>IF(T_年間事業実績[[#This Row],[開催日]]="","",COUNTIF(INDEX(T_年間事業実績[開催日],1):T_年間事業実績[[#This Row],[開催日]],"&lt;&gt;"))</f>
        <v/>
      </c>
      <c r="B62" s="392"/>
      <c r="C62" s="393"/>
      <c r="D62" s="393"/>
      <c r="E62" s="393"/>
      <c r="F62" s="393"/>
      <c r="G62" s="394"/>
      <c r="H62" s="394"/>
      <c r="I62" s="395"/>
      <c r="J62" s="406"/>
      <c r="K62" s="397"/>
      <c r="L62" s="398"/>
      <c r="M62" s="403" t="str">
        <f>IF(ISNUMBER(MATCH(T_年間事業実績[[#This Row],[開催日]], T_長期休業日[長期休業日], 0)), "※", "")</f>
        <v/>
      </c>
      <c r="N62" s="400" t="str">
        <f>IF(T_年間事業実績[[#This Row],[開催日]]="","",IF(COUNTIF(T_年間事業実績[開催日],T_年間事業実績[[#This Row],[開催日]])&gt;1,"日付が重複しています",""))</f>
        <v/>
      </c>
      <c r="O62" s="404">
        <f>T_年間事業実績[[#This Row],[終了時刻]]-T_年間事業実績[[#This Row],[開始時刻]]</f>
        <v>0</v>
      </c>
      <c r="P62" s="404">
        <f>T_年間事業実績[[#This Row],[終了時刻2]]-T_年間事業実績[[#This Row],[開始時刻2]]</f>
        <v>0</v>
      </c>
      <c r="Q62" s="404">
        <f>SUM(T_年間事業実績[[#This Row],[開催時間]:[開催時間2]])</f>
        <v>0</v>
      </c>
      <c r="R62" s="404" t="str">
        <f t="shared" si="1"/>
        <v>×</v>
      </c>
    </row>
    <row r="63" spans="1:18" s="402" customFormat="1" ht="45.75" customHeight="1" x14ac:dyDescent="0.25">
      <c r="A63" s="391" t="str">
        <f>IF(T_年間事業実績[[#This Row],[開催日]]="","",COUNTIF(INDEX(T_年間事業実績[開催日],1):T_年間事業実績[[#This Row],[開催日]],"&lt;&gt;"))</f>
        <v/>
      </c>
      <c r="B63" s="392"/>
      <c r="C63" s="393"/>
      <c r="D63" s="393"/>
      <c r="E63" s="393"/>
      <c r="F63" s="393"/>
      <c r="G63" s="394"/>
      <c r="H63" s="394"/>
      <c r="I63" s="395"/>
      <c r="J63" s="406"/>
      <c r="K63" s="397"/>
      <c r="L63" s="398"/>
      <c r="M63" s="403" t="str">
        <f>IF(ISNUMBER(MATCH(T_年間事業実績[[#This Row],[開催日]], T_長期休業日[長期休業日], 0)), "※", "")</f>
        <v/>
      </c>
      <c r="N63" s="400" t="str">
        <f>IF(T_年間事業実績[[#This Row],[開催日]]="","",IF(COUNTIF(T_年間事業実績[開催日],T_年間事業実績[[#This Row],[開催日]])&gt;1,"日付が重複しています",""))</f>
        <v/>
      </c>
      <c r="O63" s="404">
        <f>T_年間事業実績[[#This Row],[終了時刻]]-T_年間事業実績[[#This Row],[開始時刻]]</f>
        <v>0</v>
      </c>
      <c r="P63" s="404">
        <f>T_年間事業実績[[#This Row],[終了時刻2]]-T_年間事業実績[[#This Row],[開始時刻2]]</f>
        <v>0</v>
      </c>
      <c r="Q63" s="404">
        <f>SUM(T_年間事業実績[[#This Row],[開催時間]:[開催時間2]])</f>
        <v>0</v>
      </c>
      <c r="R63" s="404" t="str">
        <f t="shared" si="1"/>
        <v>×</v>
      </c>
    </row>
    <row r="64" spans="1:18" s="402" customFormat="1" ht="45.75" customHeight="1" x14ac:dyDescent="0.25">
      <c r="A64" s="391" t="str">
        <f>IF(T_年間事業実績[[#This Row],[開催日]]="","",COUNTIF(INDEX(T_年間事業実績[開催日],1):T_年間事業実績[[#This Row],[開催日]],"&lt;&gt;"))</f>
        <v/>
      </c>
      <c r="B64" s="392"/>
      <c r="C64" s="393"/>
      <c r="D64" s="393"/>
      <c r="E64" s="393"/>
      <c r="F64" s="393"/>
      <c r="G64" s="394"/>
      <c r="H64" s="394"/>
      <c r="I64" s="395"/>
      <c r="J64" s="406"/>
      <c r="K64" s="397"/>
      <c r="L64" s="398"/>
      <c r="M64" s="403" t="str">
        <f>IF(ISNUMBER(MATCH(T_年間事業実績[[#This Row],[開催日]], T_長期休業日[長期休業日], 0)), "※", "")</f>
        <v/>
      </c>
      <c r="N64" s="400" t="str">
        <f>IF(T_年間事業実績[[#This Row],[開催日]]="","",IF(COUNTIF(T_年間事業実績[開催日],T_年間事業実績[[#This Row],[開催日]])&gt;1,"日付が重複しています",""))</f>
        <v/>
      </c>
      <c r="O64" s="404">
        <f>T_年間事業実績[[#This Row],[終了時刻]]-T_年間事業実績[[#This Row],[開始時刻]]</f>
        <v>0</v>
      </c>
      <c r="P64" s="404">
        <f>T_年間事業実績[[#This Row],[終了時刻2]]-T_年間事業実績[[#This Row],[開始時刻2]]</f>
        <v>0</v>
      </c>
      <c r="Q64" s="404">
        <f>SUM(T_年間事業実績[[#This Row],[開催時間]:[開催時間2]])</f>
        <v>0</v>
      </c>
      <c r="R64" s="404" t="str">
        <f t="shared" si="1"/>
        <v>×</v>
      </c>
    </row>
    <row r="65" spans="1:18" s="402" customFormat="1" ht="45.75" customHeight="1" x14ac:dyDescent="0.25">
      <c r="A65" s="391" t="str">
        <f>IF(T_年間事業実績[[#This Row],[開催日]]="","",COUNTIF(INDEX(T_年間事業実績[開催日],1):T_年間事業実績[[#This Row],[開催日]],"&lt;&gt;"))</f>
        <v/>
      </c>
      <c r="B65" s="392"/>
      <c r="C65" s="393"/>
      <c r="D65" s="393"/>
      <c r="E65" s="393"/>
      <c r="F65" s="393"/>
      <c r="G65" s="394"/>
      <c r="H65" s="394"/>
      <c r="I65" s="395"/>
      <c r="J65" s="406"/>
      <c r="K65" s="397"/>
      <c r="L65" s="398"/>
      <c r="M65" s="403" t="str">
        <f>IF(ISNUMBER(MATCH(T_年間事業実績[[#This Row],[開催日]], T_長期休業日[長期休業日], 0)), "※", "")</f>
        <v/>
      </c>
      <c r="N65" s="400" t="str">
        <f>IF(T_年間事業実績[[#This Row],[開催日]]="","",IF(COUNTIF(T_年間事業実績[開催日],T_年間事業実績[[#This Row],[開催日]])&gt;1,"日付が重複しています",""))</f>
        <v/>
      </c>
      <c r="O65" s="404">
        <f>T_年間事業実績[[#This Row],[終了時刻]]-T_年間事業実績[[#This Row],[開始時刻]]</f>
        <v>0</v>
      </c>
      <c r="P65" s="404">
        <f>T_年間事業実績[[#This Row],[終了時刻2]]-T_年間事業実績[[#This Row],[開始時刻2]]</f>
        <v>0</v>
      </c>
      <c r="Q65" s="404">
        <f>SUM(T_年間事業実績[[#This Row],[開催時間]:[開催時間2]])</f>
        <v>0</v>
      </c>
      <c r="R65" s="404" t="str">
        <f t="shared" si="1"/>
        <v>×</v>
      </c>
    </row>
    <row r="66" spans="1:18" s="402" customFormat="1" ht="45.75" customHeight="1" x14ac:dyDescent="0.25">
      <c r="A66" s="391" t="str">
        <f>IF(T_年間事業実績[[#This Row],[開催日]]="","",COUNTIF(INDEX(T_年間事業実績[開催日],1):T_年間事業実績[[#This Row],[開催日]],"&lt;&gt;"))</f>
        <v/>
      </c>
      <c r="B66" s="392"/>
      <c r="C66" s="393"/>
      <c r="D66" s="393"/>
      <c r="E66" s="393"/>
      <c r="F66" s="393"/>
      <c r="G66" s="394"/>
      <c r="H66" s="394"/>
      <c r="I66" s="395"/>
      <c r="J66" s="406"/>
      <c r="K66" s="397"/>
      <c r="L66" s="398"/>
      <c r="M66" s="403" t="str">
        <f>IF(ISNUMBER(MATCH(T_年間事業実績[[#This Row],[開催日]], T_長期休業日[長期休業日], 0)), "※", "")</f>
        <v/>
      </c>
      <c r="N66" s="400" t="str">
        <f>IF(T_年間事業実績[[#This Row],[開催日]]="","",IF(COUNTIF(T_年間事業実績[開催日],T_年間事業実績[[#This Row],[開催日]])&gt;1,"日付が重複しています",""))</f>
        <v/>
      </c>
      <c r="O66" s="404">
        <f>T_年間事業実績[[#This Row],[終了時刻]]-T_年間事業実績[[#This Row],[開始時刻]]</f>
        <v>0</v>
      </c>
      <c r="P66" s="404">
        <f>T_年間事業実績[[#This Row],[終了時刻2]]-T_年間事業実績[[#This Row],[開始時刻2]]</f>
        <v>0</v>
      </c>
      <c r="Q66" s="404">
        <f>SUM(T_年間事業実績[[#This Row],[開催時間]:[開催時間2]])</f>
        <v>0</v>
      </c>
      <c r="R66" s="404" t="str">
        <f t="shared" si="1"/>
        <v>×</v>
      </c>
    </row>
    <row r="67" spans="1:18" s="402" customFormat="1" ht="45.75" customHeight="1" x14ac:dyDescent="0.25">
      <c r="A67" s="391" t="str">
        <f>IF(T_年間事業実績[[#This Row],[開催日]]="","",COUNTIF(INDEX(T_年間事業実績[開催日],1):T_年間事業実績[[#This Row],[開催日]],"&lt;&gt;"))</f>
        <v/>
      </c>
      <c r="B67" s="392"/>
      <c r="C67" s="393"/>
      <c r="D67" s="393"/>
      <c r="E67" s="393"/>
      <c r="F67" s="393"/>
      <c r="G67" s="394"/>
      <c r="H67" s="394"/>
      <c r="I67" s="395"/>
      <c r="J67" s="406"/>
      <c r="K67" s="397"/>
      <c r="L67" s="398"/>
      <c r="M67" s="403" t="str">
        <f>IF(ISNUMBER(MATCH(T_年間事業実績[[#This Row],[開催日]], T_長期休業日[長期休業日], 0)), "※", "")</f>
        <v/>
      </c>
      <c r="N67" s="400" t="str">
        <f>IF(T_年間事業実績[[#This Row],[開催日]]="","",IF(COUNTIF(T_年間事業実績[開催日],T_年間事業実績[[#This Row],[開催日]])&gt;1,"日付が重複しています",""))</f>
        <v/>
      </c>
      <c r="O67" s="404">
        <f>T_年間事業実績[[#This Row],[終了時刻]]-T_年間事業実績[[#This Row],[開始時刻]]</f>
        <v>0</v>
      </c>
      <c r="P67" s="404">
        <f>T_年間事業実績[[#This Row],[終了時刻2]]-T_年間事業実績[[#This Row],[開始時刻2]]</f>
        <v>0</v>
      </c>
      <c r="Q67" s="404">
        <f>SUM(T_年間事業実績[[#This Row],[開催時間]:[開催時間2]])</f>
        <v>0</v>
      </c>
      <c r="R67" s="404" t="str">
        <f t="shared" si="1"/>
        <v>×</v>
      </c>
    </row>
    <row r="68" spans="1:18" s="402" customFormat="1" ht="45.75" customHeight="1" x14ac:dyDescent="0.25">
      <c r="A68" s="391" t="str">
        <f>IF(T_年間事業実績[[#This Row],[開催日]]="","",COUNTIF(INDEX(T_年間事業実績[開催日],1):T_年間事業実績[[#This Row],[開催日]],"&lt;&gt;"))</f>
        <v/>
      </c>
      <c r="B68" s="392"/>
      <c r="C68" s="393"/>
      <c r="D68" s="393"/>
      <c r="E68" s="393"/>
      <c r="F68" s="393"/>
      <c r="G68" s="394"/>
      <c r="H68" s="394"/>
      <c r="I68" s="395"/>
      <c r="J68" s="406"/>
      <c r="K68" s="397"/>
      <c r="L68" s="398"/>
      <c r="M68" s="403" t="str">
        <f>IF(ISNUMBER(MATCH(T_年間事業実績[[#This Row],[開催日]], T_長期休業日[長期休業日], 0)), "※", "")</f>
        <v/>
      </c>
      <c r="N68" s="400" t="str">
        <f>IF(T_年間事業実績[[#This Row],[開催日]]="","",IF(COUNTIF(T_年間事業実績[開催日],T_年間事業実績[[#This Row],[開催日]])&gt;1,"日付が重複しています",""))</f>
        <v/>
      </c>
      <c r="O68" s="404">
        <f>T_年間事業実績[[#This Row],[終了時刻]]-T_年間事業実績[[#This Row],[開始時刻]]</f>
        <v>0</v>
      </c>
      <c r="P68" s="404">
        <f>T_年間事業実績[[#This Row],[終了時刻2]]-T_年間事業実績[[#This Row],[開始時刻2]]</f>
        <v>0</v>
      </c>
      <c r="Q68" s="404">
        <f>SUM(T_年間事業実績[[#This Row],[開催時間]:[開催時間2]])</f>
        <v>0</v>
      </c>
      <c r="R68" s="404" t="str">
        <f t="shared" ref="R68:R99" si="2">IF(Q68&lt;TIME(3,0,0),"×","")</f>
        <v>×</v>
      </c>
    </row>
    <row r="69" spans="1:18" s="402" customFormat="1" ht="45.75" customHeight="1" x14ac:dyDescent="0.25">
      <c r="A69" s="391" t="str">
        <f>IF(T_年間事業実績[[#This Row],[開催日]]="","",COUNTIF(INDEX(T_年間事業実績[開催日],1):T_年間事業実績[[#This Row],[開催日]],"&lt;&gt;"))</f>
        <v/>
      </c>
      <c r="B69" s="392"/>
      <c r="C69" s="393"/>
      <c r="D69" s="393"/>
      <c r="E69" s="393"/>
      <c r="F69" s="393"/>
      <c r="G69" s="394"/>
      <c r="H69" s="394"/>
      <c r="I69" s="395"/>
      <c r="J69" s="406"/>
      <c r="K69" s="397"/>
      <c r="L69" s="398"/>
      <c r="M69" s="403" t="str">
        <f>IF(ISNUMBER(MATCH(T_年間事業実績[[#This Row],[開催日]], T_長期休業日[長期休業日], 0)), "※", "")</f>
        <v/>
      </c>
      <c r="N69" s="400" t="str">
        <f>IF(T_年間事業実績[[#This Row],[開催日]]="","",IF(COUNTIF(T_年間事業実績[開催日],T_年間事業実績[[#This Row],[開催日]])&gt;1,"日付が重複しています",""))</f>
        <v/>
      </c>
      <c r="O69" s="404">
        <f>T_年間事業実績[[#This Row],[終了時刻]]-T_年間事業実績[[#This Row],[開始時刻]]</f>
        <v>0</v>
      </c>
      <c r="P69" s="404">
        <f>T_年間事業実績[[#This Row],[終了時刻2]]-T_年間事業実績[[#This Row],[開始時刻2]]</f>
        <v>0</v>
      </c>
      <c r="Q69" s="404">
        <f>SUM(T_年間事業実績[[#This Row],[開催時間]:[開催時間2]])</f>
        <v>0</v>
      </c>
      <c r="R69" s="404" t="str">
        <f t="shared" si="2"/>
        <v>×</v>
      </c>
    </row>
    <row r="70" spans="1:18" s="402" customFormat="1" ht="45.75" customHeight="1" x14ac:dyDescent="0.25">
      <c r="A70" s="391" t="str">
        <f>IF(T_年間事業実績[[#This Row],[開催日]]="","",COUNTIF(INDEX(T_年間事業実績[開催日],1):T_年間事業実績[[#This Row],[開催日]],"&lt;&gt;"))</f>
        <v/>
      </c>
      <c r="B70" s="392"/>
      <c r="C70" s="393"/>
      <c r="D70" s="393"/>
      <c r="E70" s="393"/>
      <c r="F70" s="393"/>
      <c r="G70" s="394"/>
      <c r="H70" s="394"/>
      <c r="I70" s="395"/>
      <c r="J70" s="406"/>
      <c r="K70" s="397"/>
      <c r="L70" s="398"/>
      <c r="M70" s="403" t="str">
        <f>IF(ISNUMBER(MATCH(T_年間事業実績[[#This Row],[開催日]], T_長期休業日[長期休業日], 0)), "※", "")</f>
        <v/>
      </c>
      <c r="N70" s="400" t="str">
        <f>IF(T_年間事業実績[[#This Row],[開催日]]="","",IF(COUNTIF(T_年間事業実績[開催日],T_年間事業実績[[#This Row],[開催日]])&gt;1,"日付が重複しています",""))</f>
        <v/>
      </c>
      <c r="O70" s="404">
        <f>T_年間事業実績[[#This Row],[終了時刻]]-T_年間事業実績[[#This Row],[開始時刻]]</f>
        <v>0</v>
      </c>
      <c r="P70" s="404">
        <f>T_年間事業実績[[#This Row],[終了時刻2]]-T_年間事業実績[[#This Row],[開始時刻2]]</f>
        <v>0</v>
      </c>
      <c r="Q70" s="404">
        <f>SUM(T_年間事業実績[[#This Row],[開催時間]:[開催時間2]])</f>
        <v>0</v>
      </c>
      <c r="R70" s="404" t="str">
        <f t="shared" si="2"/>
        <v>×</v>
      </c>
    </row>
    <row r="71" spans="1:18" s="402" customFormat="1" ht="45.75" customHeight="1" x14ac:dyDescent="0.25">
      <c r="A71" s="391" t="str">
        <f>IF(T_年間事業実績[[#This Row],[開催日]]="","",COUNTIF(INDEX(T_年間事業実績[開催日],1):T_年間事業実績[[#This Row],[開催日]],"&lt;&gt;"))</f>
        <v/>
      </c>
      <c r="B71" s="392"/>
      <c r="C71" s="393"/>
      <c r="D71" s="393"/>
      <c r="E71" s="393"/>
      <c r="F71" s="393"/>
      <c r="G71" s="394"/>
      <c r="H71" s="394"/>
      <c r="I71" s="395"/>
      <c r="J71" s="406"/>
      <c r="K71" s="397"/>
      <c r="L71" s="398"/>
      <c r="M71" s="403" t="str">
        <f>IF(ISNUMBER(MATCH(T_年間事業実績[[#This Row],[開催日]], T_長期休業日[長期休業日], 0)), "※", "")</f>
        <v/>
      </c>
      <c r="N71" s="400" t="str">
        <f>IF(T_年間事業実績[[#This Row],[開催日]]="","",IF(COUNTIF(T_年間事業実績[開催日],T_年間事業実績[[#This Row],[開催日]])&gt;1,"日付が重複しています",""))</f>
        <v/>
      </c>
      <c r="O71" s="404">
        <f>T_年間事業実績[[#This Row],[終了時刻]]-T_年間事業実績[[#This Row],[開始時刻]]</f>
        <v>0</v>
      </c>
      <c r="P71" s="404">
        <f>T_年間事業実績[[#This Row],[終了時刻2]]-T_年間事業実績[[#This Row],[開始時刻2]]</f>
        <v>0</v>
      </c>
      <c r="Q71" s="404">
        <f>SUM(T_年間事業実績[[#This Row],[開催時間]:[開催時間2]])</f>
        <v>0</v>
      </c>
      <c r="R71" s="404" t="str">
        <f t="shared" si="2"/>
        <v>×</v>
      </c>
    </row>
    <row r="72" spans="1:18" s="402" customFormat="1" ht="45.75" customHeight="1" x14ac:dyDescent="0.25">
      <c r="A72" s="391" t="str">
        <f>IF(T_年間事業実績[[#This Row],[開催日]]="","",COUNTIF(INDEX(T_年間事業実績[開催日],1):T_年間事業実績[[#This Row],[開催日]],"&lt;&gt;"))</f>
        <v/>
      </c>
      <c r="B72" s="392"/>
      <c r="C72" s="393"/>
      <c r="D72" s="393"/>
      <c r="E72" s="393"/>
      <c r="F72" s="393"/>
      <c r="G72" s="394"/>
      <c r="H72" s="394"/>
      <c r="I72" s="395"/>
      <c r="J72" s="406"/>
      <c r="K72" s="397"/>
      <c r="L72" s="398"/>
      <c r="M72" s="403" t="str">
        <f>IF(ISNUMBER(MATCH(T_年間事業実績[[#This Row],[開催日]], T_長期休業日[長期休業日], 0)), "※", "")</f>
        <v/>
      </c>
      <c r="N72" s="400" t="str">
        <f>IF(T_年間事業実績[[#This Row],[開催日]]="","",IF(COUNTIF(T_年間事業実績[開催日],T_年間事業実績[[#This Row],[開催日]])&gt;1,"日付が重複しています",""))</f>
        <v/>
      </c>
      <c r="O72" s="404">
        <f>T_年間事業実績[[#This Row],[終了時刻]]-T_年間事業実績[[#This Row],[開始時刻]]</f>
        <v>0</v>
      </c>
      <c r="P72" s="404">
        <f>T_年間事業実績[[#This Row],[終了時刻2]]-T_年間事業実績[[#This Row],[開始時刻2]]</f>
        <v>0</v>
      </c>
      <c r="Q72" s="404">
        <f>SUM(T_年間事業実績[[#This Row],[開催時間]:[開催時間2]])</f>
        <v>0</v>
      </c>
      <c r="R72" s="404" t="str">
        <f t="shared" si="2"/>
        <v>×</v>
      </c>
    </row>
    <row r="73" spans="1:18" s="402" customFormat="1" ht="45.75" customHeight="1" x14ac:dyDescent="0.25">
      <c r="A73" s="391" t="str">
        <f>IF(T_年間事業実績[[#This Row],[開催日]]="","",COUNTIF(INDEX(T_年間事業実績[開催日],1):T_年間事業実績[[#This Row],[開催日]],"&lt;&gt;"))</f>
        <v/>
      </c>
      <c r="B73" s="392"/>
      <c r="C73" s="393"/>
      <c r="D73" s="393"/>
      <c r="E73" s="393"/>
      <c r="F73" s="393"/>
      <c r="G73" s="394"/>
      <c r="H73" s="394"/>
      <c r="I73" s="395"/>
      <c r="J73" s="406"/>
      <c r="K73" s="397"/>
      <c r="L73" s="398"/>
      <c r="M73" s="403" t="str">
        <f>IF(ISNUMBER(MATCH(T_年間事業実績[[#This Row],[開催日]], T_長期休業日[長期休業日], 0)), "※", "")</f>
        <v/>
      </c>
      <c r="N73" s="400" t="str">
        <f>IF(T_年間事業実績[[#This Row],[開催日]]="","",IF(COUNTIF(T_年間事業実績[開催日],T_年間事業実績[[#This Row],[開催日]])&gt;1,"日付が重複しています",""))</f>
        <v/>
      </c>
      <c r="O73" s="404">
        <f>T_年間事業実績[[#This Row],[終了時刻]]-T_年間事業実績[[#This Row],[開始時刻]]</f>
        <v>0</v>
      </c>
      <c r="P73" s="404">
        <f>T_年間事業実績[[#This Row],[終了時刻2]]-T_年間事業実績[[#This Row],[開始時刻2]]</f>
        <v>0</v>
      </c>
      <c r="Q73" s="404">
        <f>SUM(T_年間事業実績[[#This Row],[開催時間]:[開催時間2]])</f>
        <v>0</v>
      </c>
      <c r="R73" s="404" t="str">
        <f t="shared" si="2"/>
        <v>×</v>
      </c>
    </row>
    <row r="74" spans="1:18" s="402" customFormat="1" ht="45.75" customHeight="1" x14ac:dyDescent="0.25">
      <c r="A74" s="391" t="str">
        <f>IF(T_年間事業実績[[#This Row],[開催日]]="","",COUNTIF(INDEX(T_年間事業実績[開催日],1):T_年間事業実績[[#This Row],[開催日]],"&lt;&gt;"))</f>
        <v/>
      </c>
      <c r="B74" s="392"/>
      <c r="C74" s="393"/>
      <c r="D74" s="393"/>
      <c r="E74" s="393"/>
      <c r="F74" s="393"/>
      <c r="G74" s="394"/>
      <c r="H74" s="394"/>
      <c r="I74" s="395"/>
      <c r="J74" s="406"/>
      <c r="K74" s="397"/>
      <c r="L74" s="398"/>
      <c r="M74" s="403" t="str">
        <f>IF(ISNUMBER(MATCH(T_年間事業実績[[#This Row],[開催日]], T_長期休業日[長期休業日], 0)), "※", "")</f>
        <v/>
      </c>
      <c r="N74" s="400" t="str">
        <f>IF(T_年間事業実績[[#This Row],[開催日]]="","",IF(COUNTIF(T_年間事業実績[開催日],T_年間事業実績[[#This Row],[開催日]])&gt;1,"日付が重複しています",""))</f>
        <v/>
      </c>
      <c r="O74" s="404">
        <f>T_年間事業実績[[#This Row],[終了時刻]]-T_年間事業実績[[#This Row],[開始時刻]]</f>
        <v>0</v>
      </c>
      <c r="P74" s="404">
        <f>T_年間事業実績[[#This Row],[終了時刻2]]-T_年間事業実績[[#This Row],[開始時刻2]]</f>
        <v>0</v>
      </c>
      <c r="Q74" s="404">
        <f>SUM(T_年間事業実績[[#This Row],[開催時間]:[開催時間2]])</f>
        <v>0</v>
      </c>
      <c r="R74" s="404" t="str">
        <f t="shared" si="2"/>
        <v>×</v>
      </c>
    </row>
    <row r="75" spans="1:18" s="402" customFormat="1" ht="45.75" customHeight="1" x14ac:dyDescent="0.25">
      <c r="A75" s="391" t="str">
        <f>IF(T_年間事業実績[[#This Row],[開催日]]="","",COUNTIF(INDEX(T_年間事業実績[開催日],1):T_年間事業実績[[#This Row],[開催日]],"&lt;&gt;"))</f>
        <v/>
      </c>
      <c r="B75" s="392"/>
      <c r="C75" s="393"/>
      <c r="D75" s="393"/>
      <c r="E75" s="393"/>
      <c r="F75" s="393"/>
      <c r="G75" s="394"/>
      <c r="H75" s="394"/>
      <c r="I75" s="395"/>
      <c r="J75" s="406"/>
      <c r="K75" s="397"/>
      <c r="L75" s="398"/>
      <c r="M75" s="403" t="str">
        <f>IF(ISNUMBER(MATCH(T_年間事業実績[[#This Row],[開催日]], T_長期休業日[長期休業日], 0)), "※", "")</f>
        <v/>
      </c>
      <c r="N75" s="400" t="str">
        <f>IF(T_年間事業実績[[#This Row],[開催日]]="","",IF(COUNTIF(T_年間事業実績[開催日],T_年間事業実績[[#This Row],[開催日]])&gt;1,"日付が重複しています",""))</f>
        <v/>
      </c>
      <c r="O75" s="404">
        <f>T_年間事業実績[[#This Row],[終了時刻]]-T_年間事業実績[[#This Row],[開始時刻]]</f>
        <v>0</v>
      </c>
      <c r="P75" s="404">
        <f>T_年間事業実績[[#This Row],[終了時刻2]]-T_年間事業実績[[#This Row],[開始時刻2]]</f>
        <v>0</v>
      </c>
      <c r="Q75" s="404">
        <f>SUM(T_年間事業実績[[#This Row],[開催時間]:[開催時間2]])</f>
        <v>0</v>
      </c>
      <c r="R75" s="404" t="str">
        <f t="shared" si="2"/>
        <v>×</v>
      </c>
    </row>
    <row r="76" spans="1:18" s="402" customFormat="1" ht="45.75" customHeight="1" x14ac:dyDescent="0.25">
      <c r="A76" s="391" t="str">
        <f>IF(T_年間事業実績[[#This Row],[開催日]]="","",COUNTIF(INDEX(T_年間事業実績[開催日],1):T_年間事業実績[[#This Row],[開催日]],"&lt;&gt;"))</f>
        <v/>
      </c>
      <c r="B76" s="392"/>
      <c r="C76" s="393"/>
      <c r="D76" s="393"/>
      <c r="E76" s="393"/>
      <c r="F76" s="393"/>
      <c r="G76" s="394"/>
      <c r="H76" s="394"/>
      <c r="I76" s="395"/>
      <c r="J76" s="406"/>
      <c r="K76" s="397"/>
      <c r="L76" s="398"/>
      <c r="M76" s="403" t="str">
        <f>IF(ISNUMBER(MATCH(T_年間事業実績[[#This Row],[開催日]], T_長期休業日[長期休業日], 0)), "※", "")</f>
        <v/>
      </c>
      <c r="N76" s="400" t="str">
        <f>IF(T_年間事業実績[[#This Row],[開催日]]="","",IF(COUNTIF(T_年間事業実績[開催日],T_年間事業実績[[#This Row],[開催日]])&gt;1,"日付が重複しています",""))</f>
        <v/>
      </c>
      <c r="O76" s="404">
        <f>T_年間事業実績[[#This Row],[終了時刻]]-T_年間事業実績[[#This Row],[開始時刻]]</f>
        <v>0</v>
      </c>
      <c r="P76" s="404">
        <f>T_年間事業実績[[#This Row],[終了時刻2]]-T_年間事業実績[[#This Row],[開始時刻2]]</f>
        <v>0</v>
      </c>
      <c r="Q76" s="404">
        <f>SUM(T_年間事業実績[[#This Row],[開催時間]:[開催時間2]])</f>
        <v>0</v>
      </c>
      <c r="R76" s="404" t="str">
        <f t="shared" si="2"/>
        <v>×</v>
      </c>
    </row>
    <row r="77" spans="1:18" s="402" customFormat="1" ht="45.75" customHeight="1" x14ac:dyDescent="0.25">
      <c r="A77" s="391" t="str">
        <f>IF(T_年間事業実績[[#This Row],[開催日]]="","",COUNTIF(INDEX(T_年間事業実績[開催日],1):T_年間事業実績[[#This Row],[開催日]],"&lt;&gt;"))</f>
        <v/>
      </c>
      <c r="B77" s="392"/>
      <c r="C77" s="393"/>
      <c r="D77" s="393"/>
      <c r="E77" s="393"/>
      <c r="F77" s="393"/>
      <c r="G77" s="394"/>
      <c r="H77" s="394"/>
      <c r="I77" s="395"/>
      <c r="J77" s="406"/>
      <c r="K77" s="397"/>
      <c r="L77" s="398"/>
      <c r="M77" s="403" t="str">
        <f>IF(ISNUMBER(MATCH(T_年間事業実績[[#This Row],[開催日]], T_長期休業日[長期休業日], 0)), "※", "")</f>
        <v/>
      </c>
      <c r="N77" s="400" t="str">
        <f>IF(T_年間事業実績[[#This Row],[開催日]]="","",IF(COUNTIF(T_年間事業実績[開催日],T_年間事業実績[[#This Row],[開催日]])&gt;1,"日付が重複しています",""))</f>
        <v/>
      </c>
      <c r="O77" s="404">
        <f>T_年間事業実績[[#This Row],[終了時刻]]-T_年間事業実績[[#This Row],[開始時刻]]</f>
        <v>0</v>
      </c>
      <c r="P77" s="404">
        <f>T_年間事業実績[[#This Row],[終了時刻2]]-T_年間事業実績[[#This Row],[開始時刻2]]</f>
        <v>0</v>
      </c>
      <c r="Q77" s="404">
        <f>SUM(T_年間事業実績[[#This Row],[開催時間]:[開催時間2]])</f>
        <v>0</v>
      </c>
      <c r="R77" s="404" t="str">
        <f t="shared" si="2"/>
        <v>×</v>
      </c>
    </row>
    <row r="78" spans="1:18" s="402" customFormat="1" ht="45.75" customHeight="1" x14ac:dyDescent="0.25">
      <c r="A78" s="391" t="str">
        <f>IF(T_年間事業実績[[#This Row],[開催日]]="","",COUNTIF(INDEX(T_年間事業実績[開催日],1):T_年間事業実績[[#This Row],[開催日]],"&lt;&gt;"))</f>
        <v/>
      </c>
      <c r="B78" s="392"/>
      <c r="C78" s="393"/>
      <c r="D78" s="393"/>
      <c r="E78" s="393"/>
      <c r="F78" s="393"/>
      <c r="G78" s="394"/>
      <c r="H78" s="394"/>
      <c r="I78" s="395"/>
      <c r="J78" s="406"/>
      <c r="K78" s="397"/>
      <c r="L78" s="398"/>
      <c r="M78" s="403" t="str">
        <f>IF(ISNUMBER(MATCH(T_年間事業実績[[#This Row],[開催日]], T_長期休業日[長期休業日], 0)), "※", "")</f>
        <v/>
      </c>
      <c r="N78" s="400" t="str">
        <f>IF(T_年間事業実績[[#This Row],[開催日]]="","",IF(COUNTIF(T_年間事業実績[開催日],T_年間事業実績[[#This Row],[開催日]])&gt;1,"日付が重複しています",""))</f>
        <v/>
      </c>
      <c r="O78" s="404">
        <f>T_年間事業実績[[#This Row],[終了時刻]]-T_年間事業実績[[#This Row],[開始時刻]]</f>
        <v>0</v>
      </c>
      <c r="P78" s="404">
        <f>T_年間事業実績[[#This Row],[終了時刻2]]-T_年間事業実績[[#This Row],[開始時刻2]]</f>
        <v>0</v>
      </c>
      <c r="Q78" s="404">
        <f>SUM(T_年間事業実績[[#This Row],[開催時間]:[開催時間2]])</f>
        <v>0</v>
      </c>
      <c r="R78" s="404" t="str">
        <f t="shared" si="2"/>
        <v>×</v>
      </c>
    </row>
    <row r="79" spans="1:18" s="402" customFormat="1" ht="45.75" customHeight="1" x14ac:dyDescent="0.25">
      <c r="A79" s="391" t="str">
        <f>IF(T_年間事業実績[[#This Row],[開催日]]="","",COUNTIF(INDEX(T_年間事業実績[開催日],1):T_年間事業実績[[#This Row],[開催日]],"&lt;&gt;"))</f>
        <v/>
      </c>
      <c r="B79" s="392"/>
      <c r="C79" s="393"/>
      <c r="D79" s="393"/>
      <c r="E79" s="393"/>
      <c r="F79" s="393"/>
      <c r="G79" s="394"/>
      <c r="H79" s="394"/>
      <c r="I79" s="395"/>
      <c r="J79" s="406"/>
      <c r="K79" s="397"/>
      <c r="L79" s="398"/>
      <c r="M79" s="403" t="str">
        <f>IF(ISNUMBER(MATCH(T_年間事業実績[[#This Row],[開催日]], T_長期休業日[長期休業日], 0)), "※", "")</f>
        <v/>
      </c>
      <c r="N79" s="400" t="str">
        <f>IF(T_年間事業実績[[#This Row],[開催日]]="","",IF(COUNTIF(T_年間事業実績[開催日],T_年間事業実績[[#This Row],[開催日]])&gt;1,"日付が重複しています",""))</f>
        <v/>
      </c>
      <c r="O79" s="404">
        <f>T_年間事業実績[[#This Row],[終了時刻]]-T_年間事業実績[[#This Row],[開始時刻]]</f>
        <v>0</v>
      </c>
      <c r="P79" s="404">
        <f>T_年間事業実績[[#This Row],[終了時刻2]]-T_年間事業実績[[#This Row],[開始時刻2]]</f>
        <v>0</v>
      </c>
      <c r="Q79" s="404">
        <f>SUM(T_年間事業実績[[#This Row],[開催時間]:[開催時間2]])</f>
        <v>0</v>
      </c>
      <c r="R79" s="404" t="str">
        <f t="shared" si="2"/>
        <v>×</v>
      </c>
    </row>
    <row r="80" spans="1:18" s="402" customFormat="1" ht="45.75" customHeight="1" x14ac:dyDescent="0.25">
      <c r="A80" s="391" t="str">
        <f>IF(T_年間事業実績[[#This Row],[開催日]]="","",COUNTIF(INDEX(T_年間事業実績[開催日],1):T_年間事業実績[[#This Row],[開催日]],"&lt;&gt;"))</f>
        <v/>
      </c>
      <c r="B80" s="392"/>
      <c r="C80" s="393"/>
      <c r="D80" s="393"/>
      <c r="E80" s="393"/>
      <c r="F80" s="393"/>
      <c r="G80" s="394"/>
      <c r="H80" s="394"/>
      <c r="I80" s="395"/>
      <c r="J80" s="406"/>
      <c r="K80" s="397"/>
      <c r="L80" s="398"/>
      <c r="M80" s="403" t="str">
        <f>IF(ISNUMBER(MATCH(T_年間事業実績[[#This Row],[開催日]], T_長期休業日[長期休業日], 0)), "※", "")</f>
        <v/>
      </c>
      <c r="N80" s="400" t="str">
        <f>IF(T_年間事業実績[[#This Row],[開催日]]="","",IF(COUNTIF(T_年間事業実績[開催日],T_年間事業実績[[#This Row],[開催日]])&gt;1,"日付が重複しています",""))</f>
        <v/>
      </c>
      <c r="O80" s="404">
        <f>T_年間事業実績[[#This Row],[終了時刻]]-T_年間事業実績[[#This Row],[開始時刻]]</f>
        <v>0</v>
      </c>
      <c r="P80" s="404">
        <f>T_年間事業実績[[#This Row],[終了時刻2]]-T_年間事業実績[[#This Row],[開始時刻2]]</f>
        <v>0</v>
      </c>
      <c r="Q80" s="404">
        <f>SUM(T_年間事業実績[[#This Row],[開催時間]:[開催時間2]])</f>
        <v>0</v>
      </c>
      <c r="R80" s="404" t="str">
        <f t="shared" si="2"/>
        <v>×</v>
      </c>
    </row>
    <row r="81" spans="1:18" s="402" customFormat="1" ht="45.75" customHeight="1" x14ac:dyDescent="0.25">
      <c r="A81" s="391" t="str">
        <f>IF(T_年間事業実績[[#This Row],[開催日]]="","",COUNTIF(INDEX(T_年間事業実績[開催日],1):T_年間事業実績[[#This Row],[開催日]],"&lt;&gt;"))</f>
        <v/>
      </c>
      <c r="B81" s="392"/>
      <c r="C81" s="393"/>
      <c r="D81" s="393"/>
      <c r="E81" s="393"/>
      <c r="F81" s="393"/>
      <c r="G81" s="394"/>
      <c r="H81" s="394"/>
      <c r="I81" s="395"/>
      <c r="J81" s="406"/>
      <c r="K81" s="397"/>
      <c r="L81" s="398"/>
      <c r="M81" s="403" t="str">
        <f>IF(ISNUMBER(MATCH(T_年間事業実績[[#This Row],[開催日]], T_長期休業日[長期休業日], 0)), "※", "")</f>
        <v/>
      </c>
      <c r="N81" s="400" t="str">
        <f>IF(T_年間事業実績[[#This Row],[開催日]]="","",IF(COUNTIF(T_年間事業実績[開催日],T_年間事業実績[[#This Row],[開催日]])&gt;1,"日付が重複しています",""))</f>
        <v/>
      </c>
      <c r="O81" s="404">
        <f>T_年間事業実績[[#This Row],[終了時刻]]-T_年間事業実績[[#This Row],[開始時刻]]</f>
        <v>0</v>
      </c>
      <c r="P81" s="404">
        <f>T_年間事業実績[[#This Row],[終了時刻2]]-T_年間事業実績[[#This Row],[開始時刻2]]</f>
        <v>0</v>
      </c>
      <c r="Q81" s="404">
        <f>SUM(T_年間事業実績[[#This Row],[開催時間]:[開催時間2]])</f>
        <v>0</v>
      </c>
      <c r="R81" s="404" t="str">
        <f t="shared" si="2"/>
        <v>×</v>
      </c>
    </row>
    <row r="82" spans="1:18" s="402" customFormat="1" ht="45.75" customHeight="1" x14ac:dyDescent="0.25">
      <c r="A82" s="391" t="str">
        <f>IF(T_年間事業実績[[#This Row],[開催日]]="","",COUNTIF(INDEX(T_年間事業実績[開催日],1):T_年間事業実績[[#This Row],[開催日]],"&lt;&gt;"))</f>
        <v/>
      </c>
      <c r="B82" s="392"/>
      <c r="C82" s="393"/>
      <c r="D82" s="393"/>
      <c r="E82" s="393"/>
      <c r="F82" s="393"/>
      <c r="G82" s="394"/>
      <c r="H82" s="394"/>
      <c r="I82" s="395"/>
      <c r="J82" s="406"/>
      <c r="K82" s="397"/>
      <c r="L82" s="398"/>
      <c r="M82" s="403" t="str">
        <f>IF(ISNUMBER(MATCH(T_年間事業実績[[#This Row],[開催日]], T_長期休業日[長期休業日], 0)), "※", "")</f>
        <v/>
      </c>
      <c r="N82" s="400" t="str">
        <f>IF(T_年間事業実績[[#This Row],[開催日]]="","",IF(COUNTIF(T_年間事業実績[開催日],T_年間事業実績[[#This Row],[開催日]])&gt;1,"日付が重複しています",""))</f>
        <v/>
      </c>
      <c r="O82" s="404">
        <f>T_年間事業実績[[#This Row],[終了時刻]]-T_年間事業実績[[#This Row],[開始時刻]]</f>
        <v>0</v>
      </c>
      <c r="P82" s="404">
        <f>T_年間事業実績[[#This Row],[終了時刻2]]-T_年間事業実績[[#This Row],[開始時刻2]]</f>
        <v>0</v>
      </c>
      <c r="Q82" s="404">
        <f>SUM(T_年間事業実績[[#This Row],[開催時間]:[開催時間2]])</f>
        <v>0</v>
      </c>
      <c r="R82" s="404" t="str">
        <f t="shared" si="2"/>
        <v>×</v>
      </c>
    </row>
    <row r="83" spans="1:18" s="402" customFormat="1" ht="45.75" customHeight="1" x14ac:dyDescent="0.25">
      <c r="A83" s="391" t="str">
        <f>IF(T_年間事業実績[[#This Row],[開催日]]="","",COUNTIF(INDEX(T_年間事業実績[開催日],1):T_年間事業実績[[#This Row],[開催日]],"&lt;&gt;"))</f>
        <v/>
      </c>
      <c r="B83" s="392"/>
      <c r="C83" s="393"/>
      <c r="D83" s="393"/>
      <c r="E83" s="393"/>
      <c r="F83" s="393"/>
      <c r="G83" s="394"/>
      <c r="H83" s="394"/>
      <c r="I83" s="395"/>
      <c r="J83" s="406"/>
      <c r="K83" s="397"/>
      <c r="L83" s="398"/>
      <c r="M83" s="403" t="str">
        <f>IF(ISNUMBER(MATCH(T_年間事業実績[[#This Row],[開催日]], T_長期休業日[長期休業日], 0)), "※", "")</f>
        <v/>
      </c>
      <c r="N83" s="400" t="str">
        <f>IF(T_年間事業実績[[#This Row],[開催日]]="","",IF(COUNTIF(T_年間事業実績[開催日],T_年間事業実績[[#This Row],[開催日]])&gt;1,"日付が重複しています",""))</f>
        <v/>
      </c>
      <c r="O83" s="404">
        <f>T_年間事業実績[[#This Row],[終了時刻]]-T_年間事業実績[[#This Row],[開始時刻]]</f>
        <v>0</v>
      </c>
      <c r="P83" s="404">
        <f>T_年間事業実績[[#This Row],[終了時刻2]]-T_年間事業実績[[#This Row],[開始時刻2]]</f>
        <v>0</v>
      </c>
      <c r="Q83" s="404">
        <f>SUM(T_年間事業実績[[#This Row],[開催時間]:[開催時間2]])</f>
        <v>0</v>
      </c>
      <c r="R83" s="404" t="str">
        <f t="shared" si="2"/>
        <v>×</v>
      </c>
    </row>
    <row r="84" spans="1:18" s="402" customFormat="1" ht="45.75" customHeight="1" x14ac:dyDescent="0.25">
      <c r="A84" s="391" t="str">
        <f>IF(T_年間事業実績[[#This Row],[開催日]]="","",COUNTIF(INDEX(T_年間事業実績[開催日],1):T_年間事業実績[[#This Row],[開催日]],"&lt;&gt;"))</f>
        <v/>
      </c>
      <c r="B84" s="392"/>
      <c r="C84" s="393"/>
      <c r="D84" s="393"/>
      <c r="E84" s="393"/>
      <c r="F84" s="393"/>
      <c r="G84" s="394"/>
      <c r="H84" s="394"/>
      <c r="I84" s="395"/>
      <c r="J84" s="406"/>
      <c r="K84" s="397"/>
      <c r="L84" s="398"/>
      <c r="M84" s="403" t="str">
        <f>IF(ISNUMBER(MATCH(T_年間事業実績[[#This Row],[開催日]], T_長期休業日[長期休業日], 0)), "※", "")</f>
        <v/>
      </c>
      <c r="N84" s="400" t="str">
        <f>IF(T_年間事業実績[[#This Row],[開催日]]="","",IF(COUNTIF(T_年間事業実績[開催日],T_年間事業実績[[#This Row],[開催日]])&gt;1,"日付が重複しています",""))</f>
        <v/>
      </c>
      <c r="O84" s="404">
        <f>T_年間事業実績[[#This Row],[終了時刻]]-T_年間事業実績[[#This Row],[開始時刻]]</f>
        <v>0</v>
      </c>
      <c r="P84" s="404">
        <f>T_年間事業実績[[#This Row],[終了時刻2]]-T_年間事業実績[[#This Row],[開始時刻2]]</f>
        <v>0</v>
      </c>
      <c r="Q84" s="404">
        <f>SUM(T_年間事業実績[[#This Row],[開催時間]:[開催時間2]])</f>
        <v>0</v>
      </c>
      <c r="R84" s="404" t="str">
        <f t="shared" si="2"/>
        <v>×</v>
      </c>
    </row>
    <row r="85" spans="1:18" s="402" customFormat="1" ht="45.75" customHeight="1" x14ac:dyDescent="0.25">
      <c r="A85" s="391" t="str">
        <f>IF(T_年間事業実績[[#This Row],[開催日]]="","",COUNTIF(INDEX(T_年間事業実績[開催日],1):T_年間事業実績[[#This Row],[開催日]],"&lt;&gt;"))</f>
        <v/>
      </c>
      <c r="B85" s="392"/>
      <c r="C85" s="393"/>
      <c r="D85" s="393"/>
      <c r="E85" s="393"/>
      <c r="F85" s="393"/>
      <c r="G85" s="394"/>
      <c r="H85" s="394"/>
      <c r="I85" s="395"/>
      <c r="J85" s="406"/>
      <c r="K85" s="397"/>
      <c r="L85" s="398"/>
      <c r="M85" s="403" t="str">
        <f>IF(ISNUMBER(MATCH(T_年間事業実績[[#This Row],[開催日]], T_長期休業日[長期休業日], 0)), "※", "")</f>
        <v/>
      </c>
      <c r="N85" s="400" t="str">
        <f>IF(T_年間事業実績[[#This Row],[開催日]]="","",IF(COUNTIF(T_年間事業実績[開催日],T_年間事業実績[[#This Row],[開催日]])&gt;1,"日付が重複しています",""))</f>
        <v/>
      </c>
      <c r="O85" s="404">
        <f>T_年間事業実績[[#This Row],[終了時刻]]-T_年間事業実績[[#This Row],[開始時刻]]</f>
        <v>0</v>
      </c>
      <c r="P85" s="404">
        <f>T_年間事業実績[[#This Row],[終了時刻2]]-T_年間事業実績[[#This Row],[開始時刻2]]</f>
        <v>0</v>
      </c>
      <c r="Q85" s="404">
        <f>SUM(T_年間事業実績[[#This Row],[開催時間]:[開催時間2]])</f>
        <v>0</v>
      </c>
      <c r="R85" s="404" t="str">
        <f t="shared" si="2"/>
        <v>×</v>
      </c>
    </row>
    <row r="86" spans="1:18" s="402" customFormat="1" ht="45.75" customHeight="1" x14ac:dyDescent="0.25">
      <c r="A86" s="391" t="str">
        <f>IF(T_年間事業実績[[#This Row],[開催日]]="","",COUNTIF(INDEX(T_年間事業実績[開催日],1):T_年間事業実績[[#This Row],[開催日]],"&lt;&gt;"))</f>
        <v/>
      </c>
      <c r="B86" s="392"/>
      <c r="C86" s="393"/>
      <c r="D86" s="393"/>
      <c r="E86" s="393"/>
      <c r="F86" s="393"/>
      <c r="G86" s="394"/>
      <c r="H86" s="394"/>
      <c r="I86" s="395"/>
      <c r="J86" s="406"/>
      <c r="K86" s="397"/>
      <c r="L86" s="398"/>
      <c r="M86" s="403" t="str">
        <f>IF(ISNUMBER(MATCH(T_年間事業実績[[#This Row],[開催日]], T_長期休業日[長期休業日], 0)), "※", "")</f>
        <v/>
      </c>
      <c r="N86" s="400" t="str">
        <f>IF(T_年間事業実績[[#This Row],[開催日]]="","",IF(COUNTIF(T_年間事業実績[開催日],T_年間事業実績[[#This Row],[開催日]])&gt;1,"日付が重複しています",""))</f>
        <v/>
      </c>
      <c r="O86" s="404">
        <f>T_年間事業実績[[#This Row],[終了時刻]]-T_年間事業実績[[#This Row],[開始時刻]]</f>
        <v>0</v>
      </c>
      <c r="P86" s="404">
        <f>T_年間事業実績[[#This Row],[終了時刻2]]-T_年間事業実績[[#This Row],[開始時刻2]]</f>
        <v>0</v>
      </c>
      <c r="Q86" s="404">
        <f>SUM(T_年間事業実績[[#This Row],[開催時間]:[開催時間2]])</f>
        <v>0</v>
      </c>
      <c r="R86" s="404" t="str">
        <f t="shared" si="2"/>
        <v>×</v>
      </c>
    </row>
    <row r="87" spans="1:18" s="402" customFormat="1" ht="45.75" customHeight="1" x14ac:dyDescent="0.25">
      <c r="A87" s="391" t="str">
        <f>IF(T_年間事業実績[[#This Row],[開催日]]="","",COUNTIF(INDEX(T_年間事業実績[開催日],1):T_年間事業実績[[#This Row],[開催日]],"&lt;&gt;"))</f>
        <v/>
      </c>
      <c r="B87" s="392"/>
      <c r="C87" s="393"/>
      <c r="D87" s="393"/>
      <c r="E87" s="393"/>
      <c r="F87" s="393"/>
      <c r="G87" s="394"/>
      <c r="H87" s="394"/>
      <c r="I87" s="395"/>
      <c r="J87" s="406"/>
      <c r="K87" s="397"/>
      <c r="L87" s="398"/>
      <c r="M87" s="403" t="str">
        <f>IF(ISNUMBER(MATCH(T_年間事業実績[[#This Row],[開催日]], T_長期休業日[長期休業日], 0)), "※", "")</f>
        <v/>
      </c>
      <c r="N87" s="400" t="str">
        <f>IF(T_年間事業実績[[#This Row],[開催日]]="","",IF(COUNTIF(T_年間事業実績[開催日],T_年間事業実績[[#This Row],[開催日]])&gt;1,"日付が重複しています",""))</f>
        <v/>
      </c>
      <c r="O87" s="404">
        <f>T_年間事業実績[[#This Row],[終了時刻]]-T_年間事業実績[[#This Row],[開始時刻]]</f>
        <v>0</v>
      </c>
      <c r="P87" s="404">
        <f>T_年間事業実績[[#This Row],[終了時刻2]]-T_年間事業実績[[#This Row],[開始時刻2]]</f>
        <v>0</v>
      </c>
      <c r="Q87" s="404">
        <f>SUM(T_年間事業実績[[#This Row],[開催時間]:[開催時間2]])</f>
        <v>0</v>
      </c>
      <c r="R87" s="404" t="str">
        <f t="shared" si="2"/>
        <v>×</v>
      </c>
    </row>
    <row r="88" spans="1:18" s="402" customFormat="1" ht="45.75" customHeight="1" x14ac:dyDescent="0.25">
      <c r="A88" s="391" t="str">
        <f>IF(T_年間事業実績[[#This Row],[開催日]]="","",COUNTIF(INDEX(T_年間事業実績[開催日],1):T_年間事業実績[[#This Row],[開催日]],"&lt;&gt;"))</f>
        <v/>
      </c>
      <c r="B88" s="392"/>
      <c r="C88" s="393"/>
      <c r="D88" s="393"/>
      <c r="E88" s="393"/>
      <c r="F88" s="393"/>
      <c r="G88" s="394"/>
      <c r="H88" s="394"/>
      <c r="I88" s="395"/>
      <c r="J88" s="406"/>
      <c r="K88" s="397"/>
      <c r="L88" s="398"/>
      <c r="M88" s="403" t="str">
        <f>IF(ISNUMBER(MATCH(T_年間事業実績[[#This Row],[開催日]], T_長期休業日[長期休業日], 0)), "※", "")</f>
        <v/>
      </c>
      <c r="N88" s="400" t="str">
        <f>IF(T_年間事業実績[[#This Row],[開催日]]="","",IF(COUNTIF(T_年間事業実績[開催日],T_年間事業実績[[#This Row],[開催日]])&gt;1,"日付が重複しています",""))</f>
        <v/>
      </c>
      <c r="O88" s="404">
        <f>T_年間事業実績[[#This Row],[終了時刻]]-T_年間事業実績[[#This Row],[開始時刻]]</f>
        <v>0</v>
      </c>
      <c r="P88" s="404">
        <f>T_年間事業実績[[#This Row],[終了時刻2]]-T_年間事業実績[[#This Row],[開始時刻2]]</f>
        <v>0</v>
      </c>
      <c r="Q88" s="404">
        <f>SUM(T_年間事業実績[[#This Row],[開催時間]:[開催時間2]])</f>
        <v>0</v>
      </c>
      <c r="R88" s="404" t="str">
        <f t="shared" si="2"/>
        <v>×</v>
      </c>
    </row>
    <row r="89" spans="1:18" s="402" customFormat="1" ht="45.75" customHeight="1" x14ac:dyDescent="0.25">
      <c r="A89" s="391" t="str">
        <f>IF(T_年間事業実績[[#This Row],[開催日]]="","",COUNTIF(INDEX(T_年間事業実績[開催日],1):T_年間事業実績[[#This Row],[開催日]],"&lt;&gt;"))</f>
        <v/>
      </c>
      <c r="B89" s="392"/>
      <c r="C89" s="393"/>
      <c r="D89" s="393"/>
      <c r="E89" s="393"/>
      <c r="F89" s="393"/>
      <c r="G89" s="394"/>
      <c r="H89" s="394"/>
      <c r="I89" s="395"/>
      <c r="J89" s="406"/>
      <c r="K89" s="397"/>
      <c r="L89" s="398"/>
      <c r="M89" s="403" t="str">
        <f>IF(ISNUMBER(MATCH(T_年間事業実績[[#This Row],[開催日]], T_長期休業日[長期休業日], 0)), "※", "")</f>
        <v/>
      </c>
      <c r="N89" s="400" t="str">
        <f>IF(T_年間事業実績[[#This Row],[開催日]]="","",IF(COUNTIF(T_年間事業実績[開催日],T_年間事業実績[[#This Row],[開催日]])&gt;1,"日付が重複しています",""))</f>
        <v/>
      </c>
      <c r="O89" s="404">
        <f>T_年間事業実績[[#This Row],[終了時刻]]-T_年間事業実績[[#This Row],[開始時刻]]</f>
        <v>0</v>
      </c>
      <c r="P89" s="404">
        <f>T_年間事業実績[[#This Row],[終了時刻2]]-T_年間事業実績[[#This Row],[開始時刻2]]</f>
        <v>0</v>
      </c>
      <c r="Q89" s="404">
        <f>SUM(T_年間事業実績[[#This Row],[開催時間]:[開催時間2]])</f>
        <v>0</v>
      </c>
      <c r="R89" s="404" t="str">
        <f t="shared" si="2"/>
        <v>×</v>
      </c>
    </row>
    <row r="90" spans="1:18" s="402" customFormat="1" ht="45.75" customHeight="1" x14ac:dyDescent="0.25">
      <c r="A90" s="391" t="str">
        <f>IF(T_年間事業実績[[#This Row],[開催日]]="","",COUNTIF(INDEX(T_年間事業実績[開催日],1):T_年間事業実績[[#This Row],[開催日]],"&lt;&gt;"))</f>
        <v/>
      </c>
      <c r="B90" s="392"/>
      <c r="C90" s="393"/>
      <c r="D90" s="393"/>
      <c r="E90" s="393"/>
      <c r="F90" s="393"/>
      <c r="G90" s="394"/>
      <c r="H90" s="394"/>
      <c r="I90" s="395"/>
      <c r="J90" s="406"/>
      <c r="K90" s="397"/>
      <c r="L90" s="398"/>
      <c r="M90" s="403" t="str">
        <f>IF(ISNUMBER(MATCH(T_年間事業実績[[#This Row],[開催日]], T_長期休業日[長期休業日], 0)), "※", "")</f>
        <v/>
      </c>
      <c r="N90" s="400" t="str">
        <f>IF(T_年間事業実績[[#This Row],[開催日]]="","",IF(COUNTIF(T_年間事業実績[開催日],T_年間事業実績[[#This Row],[開催日]])&gt;1,"日付が重複しています",""))</f>
        <v/>
      </c>
      <c r="O90" s="404">
        <f>T_年間事業実績[[#This Row],[終了時刻]]-T_年間事業実績[[#This Row],[開始時刻]]</f>
        <v>0</v>
      </c>
      <c r="P90" s="404">
        <f>T_年間事業実績[[#This Row],[終了時刻2]]-T_年間事業実績[[#This Row],[開始時刻2]]</f>
        <v>0</v>
      </c>
      <c r="Q90" s="404">
        <f>SUM(T_年間事業実績[[#This Row],[開催時間]:[開催時間2]])</f>
        <v>0</v>
      </c>
      <c r="R90" s="404" t="str">
        <f t="shared" si="2"/>
        <v>×</v>
      </c>
    </row>
    <row r="91" spans="1:18" s="402" customFormat="1" ht="45.75" customHeight="1" x14ac:dyDescent="0.25">
      <c r="A91" s="391" t="str">
        <f>IF(T_年間事業実績[[#This Row],[開催日]]="","",COUNTIF(INDEX(T_年間事業実績[開催日],1):T_年間事業実績[[#This Row],[開催日]],"&lt;&gt;"))</f>
        <v/>
      </c>
      <c r="B91" s="392"/>
      <c r="C91" s="393"/>
      <c r="D91" s="393"/>
      <c r="E91" s="393"/>
      <c r="F91" s="393"/>
      <c r="G91" s="394"/>
      <c r="H91" s="394"/>
      <c r="I91" s="395"/>
      <c r="J91" s="406"/>
      <c r="K91" s="397"/>
      <c r="L91" s="398"/>
      <c r="M91" s="403" t="str">
        <f>IF(ISNUMBER(MATCH(T_年間事業実績[[#This Row],[開催日]], T_長期休業日[長期休業日], 0)), "※", "")</f>
        <v/>
      </c>
      <c r="N91" s="400" t="str">
        <f>IF(T_年間事業実績[[#This Row],[開催日]]="","",IF(COUNTIF(T_年間事業実績[開催日],T_年間事業実績[[#This Row],[開催日]])&gt;1,"日付が重複しています",""))</f>
        <v/>
      </c>
      <c r="O91" s="404">
        <f>T_年間事業実績[[#This Row],[終了時刻]]-T_年間事業実績[[#This Row],[開始時刻]]</f>
        <v>0</v>
      </c>
      <c r="P91" s="404">
        <f>T_年間事業実績[[#This Row],[終了時刻2]]-T_年間事業実績[[#This Row],[開始時刻2]]</f>
        <v>0</v>
      </c>
      <c r="Q91" s="404">
        <f>SUM(T_年間事業実績[[#This Row],[開催時間]:[開催時間2]])</f>
        <v>0</v>
      </c>
      <c r="R91" s="404" t="str">
        <f t="shared" si="2"/>
        <v>×</v>
      </c>
    </row>
    <row r="92" spans="1:18" s="402" customFormat="1" ht="45.75" customHeight="1" x14ac:dyDescent="0.25">
      <c r="A92" s="391" t="str">
        <f>IF(T_年間事業実績[[#This Row],[開催日]]="","",COUNTIF(INDEX(T_年間事業実績[開催日],1):T_年間事業実績[[#This Row],[開催日]],"&lt;&gt;"))</f>
        <v/>
      </c>
      <c r="B92" s="392"/>
      <c r="C92" s="393"/>
      <c r="D92" s="393"/>
      <c r="E92" s="393"/>
      <c r="F92" s="393"/>
      <c r="G92" s="394"/>
      <c r="H92" s="394"/>
      <c r="I92" s="395"/>
      <c r="J92" s="406"/>
      <c r="K92" s="397"/>
      <c r="L92" s="398"/>
      <c r="M92" s="403" t="str">
        <f>IF(ISNUMBER(MATCH(T_年間事業実績[[#This Row],[開催日]], T_長期休業日[長期休業日], 0)), "※", "")</f>
        <v/>
      </c>
      <c r="N92" s="400" t="str">
        <f>IF(T_年間事業実績[[#This Row],[開催日]]="","",IF(COUNTIF(T_年間事業実績[開催日],T_年間事業実績[[#This Row],[開催日]])&gt;1,"日付が重複しています",""))</f>
        <v/>
      </c>
      <c r="O92" s="404">
        <f>T_年間事業実績[[#This Row],[終了時刻]]-T_年間事業実績[[#This Row],[開始時刻]]</f>
        <v>0</v>
      </c>
      <c r="P92" s="404">
        <f>T_年間事業実績[[#This Row],[終了時刻2]]-T_年間事業実績[[#This Row],[開始時刻2]]</f>
        <v>0</v>
      </c>
      <c r="Q92" s="404">
        <f>SUM(T_年間事業実績[[#This Row],[開催時間]:[開催時間2]])</f>
        <v>0</v>
      </c>
      <c r="R92" s="404" t="str">
        <f t="shared" si="2"/>
        <v>×</v>
      </c>
    </row>
    <row r="93" spans="1:18" s="402" customFormat="1" ht="45.75" customHeight="1" x14ac:dyDescent="0.25">
      <c r="A93" s="391" t="str">
        <f>IF(T_年間事業実績[[#This Row],[開催日]]="","",COUNTIF(INDEX(T_年間事業実績[開催日],1):T_年間事業実績[[#This Row],[開催日]],"&lt;&gt;"))</f>
        <v/>
      </c>
      <c r="B93" s="392"/>
      <c r="C93" s="393"/>
      <c r="D93" s="393"/>
      <c r="E93" s="393"/>
      <c r="F93" s="393"/>
      <c r="G93" s="394"/>
      <c r="H93" s="394"/>
      <c r="I93" s="395"/>
      <c r="J93" s="406"/>
      <c r="K93" s="397"/>
      <c r="L93" s="398"/>
      <c r="M93" s="403" t="str">
        <f>IF(ISNUMBER(MATCH(T_年間事業実績[[#This Row],[開催日]], T_長期休業日[長期休業日], 0)), "※", "")</f>
        <v/>
      </c>
      <c r="N93" s="400" t="str">
        <f>IF(T_年間事業実績[[#This Row],[開催日]]="","",IF(COUNTIF(T_年間事業実績[開催日],T_年間事業実績[[#This Row],[開催日]])&gt;1,"日付が重複しています",""))</f>
        <v/>
      </c>
      <c r="O93" s="404">
        <f>T_年間事業実績[[#This Row],[終了時刻]]-T_年間事業実績[[#This Row],[開始時刻]]</f>
        <v>0</v>
      </c>
      <c r="P93" s="404">
        <f>T_年間事業実績[[#This Row],[終了時刻2]]-T_年間事業実績[[#This Row],[開始時刻2]]</f>
        <v>0</v>
      </c>
      <c r="Q93" s="404">
        <f>SUM(T_年間事業実績[[#This Row],[開催時間]:[開催時間2]])</f>
        <v>0</v>
      </c>
      <c r="R93" s="404" t="str">
        <f t="shared" si="2"/>
        <v>×</v>
      </c>
    </row>
    <row r="94" spans="1:18" s="402" customFormat="1" ht="45.75" customHeight="1" x14ac:dyDescent="0.25">
      <c r="A94" s="391" t="str">
        <f>IF(T_年間事業実績[[#This Row],[開催日]]="","",COUNTIF(INDEX(T_年間事業実績[開催日],1):T_年間事業実績[[#This Row],[開催日]],"&lt;&gt;"))</f>
        <v/>
      </c>
      <c r="B94" s="392"/>
      <c r="C94" s="393"/>
      <c r="D94" s="393"/>
      <c r="E94" s="393"/>
      <c r="F94" s="393"/>
      <c r="G94" s="394"/>
      <c r="H94" s="394"/>
      <c r="I94" s="395"/>
      <c r="J94" s="406"/>
      <c r="K94" s="397"/>
      <c r="L94" s="398"/>
      <c r="M94" s="403" t="str">
        <f>IF(ISNUMBER(MATCH(T_年間事業実績[[#This Row],[開催日]], T_長期休業日[長期休業日], 0)), "※", "")</f>
        <v/>
      </c>
      <c r="N94" s="400" t="str">
        <f>IF(T_年間事業実績[[#This Row],[開催日]]="","",IF(COUNTIF(T_年間事業実績[開催日],T_年間事業実績[[#This Row],[開催日]])&gt;1,"日付が重複しています",""))</f>
        <v/>
      </c>
      <c r="O94" s="404">
        <f>T_年間事業実績[[#This Row],[終了時刻]]-T_年間事業実績[[#This Row],[開始時刻]]</f>
        <v>0</v>
      </c>
      <c r="P94" s="404">
        <f>T_年間事業実績[[#This Row],[終了時刻2]]-T_年間事業実績[[#This Row],[開始時刻2]]</f>
        <v>0</v>
      </c>
      <c r="Q94" s="404">
        <f>SUM(T_年間事業実績[[#This Row],[開催時間]:[開催時間2]])</f>
        <v>0</v>
      </c>
      <c r="R94" s="404" t="str">
        <f t="shared" si="2"/>
        <v>×</v>
      </c>
    </row>
    <row r="95" spans="1:18" s="402" customFormat="1" ht="45.75" customHeight="1" x14ac:dyDescent="0.25">
      <c r="A95" s="391" t="str">
        <f>IF(T_年間事業実績[[#This Row],[開催日]]="","",COUNTIF(INDEX(T_年間事業実績[開催日],1):T_年間事業実績[[#This Row],[開催日]],"&lt;&gt;"))</f>
        <v/>
      </c>
      <c r="B95" s="392"/>
      <c r="C95" s="393"/>
      <c r="D95" s="393"/>
      <c r="E95" s="393"/>
      <c r="F95" s="393"/>
      <c r="G95" s="394"/>
      <c r="H95" s="394"/>
      <c r="I95" s="395"/>
      <c r="J95" s="406"/>
      <c r="K95" s="397"/>
      <c r="L95" s="398"/>
      <c r="M95" s="403" t="str">
        <f>IF(ISNUMBER(MATCH(T_年間事業実績[[#This Row],[開催日]], T_長期休業日[長期休業日], 0)), "※", "")</f>
        <v/>
      </c>
      <c r="N95" s="400" t="str">
        <f>IF(T_年間事業実績[[#This Row],[開催日]]="","",IF(COUNTIF(T_年間事業実績[開催日],T_年間事業実績[[#This Row],[開催日]])&gt;1,"日付が重複しています",""))</f>
        <v/>
      </c>
      <c r="O95" s="404">
        <f>T_年間事業実績[[#This Row],[終了時刻]]-T_年間事業実績[[#This Row],[開始時刻]]</f>
        <v>0</v>
      </c>
      <c r="P95" s="404">
        <f>T_年間事業実績[[#This Row],[終了時刻2]]-T_年間事業実績[[#This Row],[開始時刻2]]</f>
        <v>0</v>
      </c>
      <c r="Q95" s="404">
        <f>SUM(T_年間事業実績[[#This Row],[開催時間]:[開催時間2]])</f>
        <v>0</v>
      </c>
      <c r="R95" s="404" t="str">
        <f t="shared" si="2"/>
        <v>×</v>
      </c>
    </row>
    <row r="96" spans="1:18" s="402" customFormat="1" ht="45.75" customHeight="1" x14ac:dyDescent="0.25">
      <c r="A96" s="391" t="str">
        <f>IF(T_年間事業実績[[#This Row],[開催日]]="","",COUNTIF(INDEX(T_年間事業実績[開催日],1):T_年間事業実績[[#This Row],[開催日]],"&lt;&gt;"))</f>
        <v/>
      </c>
      <c r="B96" s="392"/>
      <c r="C96" s="393"/>
      <c r="D96" s="393"/>
      <c r="E96" s="393"/>
      <c r="F96" s="393"/>
      <c r="G96" s="394"/>
      <c r="H96" s="394"/>
      <c r="I96" s="395"/>
      <c r="J96" s="406"/>
      <c r="K96" s="397"/>
      <c r="L96" s="398"/>
      <c r="M96" s="403" t="str">
        <f>IF(ISNUMBER(MATCH(T_年間事業実績[[#This Row],[開催日]], T_長期休業日[長期休業日], 0)), "※", "")</f>
        <v/>
      </c>
      <c r="N96" s="400" t="str">
        <f>IF(T_年間事業実績[[#This Row],[開催日]]="","",IF(COUNTIF(T_年間事業実績[開催日],T_年間事業実績[[#This Row],[開催日]])&gt;1,"日付が重複しています",""))</f>
        <v/>
      </c>
      <c r="O96" s="404">
        <f>T_年間事業実績[[#This Row],[終了時刻]]-T_年間事業実績[[#This Row],[開始時刻]]</f>
        <v>0</v>
      </c>
      <c r="P96" s="404">
        <f>T_年間事業実績[[#This Row],[終了時刻2]]-T_年間事業実績[[#This Row],[開始時刻2]]</f>
        <v>0</v>
      </c>
      <c r="Q96" s="404">
        <f>SUM(T_年間事業実績[[#This Row],[開催時間]:[開催時間2]])</f>
        <v>0</v>
      </c>
      <c r="R96" s="404" t="str">
        <f t="shared" si="2"/>
        <v>×</v>
      </c>
    </row>
    <row r="97" spans="1:18" s="402" customFormat="1" ht="45.75" customHeight="1" x14ac:dyDescent="0.25">
      <c r="A97" s="391" t="str">
        <f>IF(T_年間事業実績[[#This Row],[開催日]]="","",COUNTIF(INDEX(T_年間事業実績[開催日],1):T_年間事業実績[[#This Row],[開催日]],"&lt;&gt;"))</f>
        <v/>
      </c>
      <c r="B97" s="392"/>
      <c r="C97" s="393"/>
      <c r="D97" s="393"/>
      <c r="E97" s="393"/>
      <c r="F97" s="393"/>
      <c r="G97" s="394"/>
      <c r="H97" s="394"/>
      <c r="I97" s="395"/>
      <c r="J97" s="406"/>
      <c r="K97" s="397"/>
      <c r="L97" s="398"/>
      <c r="M97" s="403" t="str">
        <f>IF(ISNUMBER(MATCH(T_年間事業実績[[#This Row],[開催日]], T_長期休業日[長期休業日], 0)), "※", "")</f>
        <v/>
      </c>
      <c r="N97" s="400" t="str">
        <f>IF(T_年間事業実績[[#This Row],[開催日]]="","",IF(COUNTIF(T_年間事業実績[開催日],T_年間事業実績[[#This Row],[開催日]])&gt;1,"日付が重複しています",""))</f>
        <v/>
      </c>
      <c r="O97" s="404">
        <f>T_年間事業実績[[#This Row],[終了時刻]]-T_年間事業実績[[#This Row],[開始時刻]]</f>
        <v>0</v>
      </c>
      <c r="P97" s="404">
        <f>T_年間事業実績[[#This Row],[終了時刻2]]-T_年間事業実績[[#This Row],[開始時刻2]]</f>
        <v>0</v>
      </c>
      <c r="Q97" s="404">
        <f>SUM(T_年間事業実績[[#This Row],[開催時間]:[開催時間2]])</f>
        <v>0</v>
      </c>
      <c r="R97" s="404" t="str">
        <f t="shared" si="2"/>
        <v>×</v>
      </c>
    </row>
    <row r="98" spans="1:18" s="402" customFormat="1" ht="45.75" customHeight="1" x14ac:dyDescent="0.25">
      <c r="A98" s="391" t="str">
        <f>IF(T_年間事業実績[[#This Row],[開催日]]="","",COUNTIF(INDEX(T_年間事業実績[開催日],1):T_年間事業実績[[#This Row],[開催日]],"&lt;&gt;"))</f>
        <v/>
      </c>
      <c r="B98" s="392"/>
      <c r="C98" s="393"/>
      <c r="D98" s="393"/>
      <c r="E98" s="393"/>
      <c r="F98" s="393"/>
      <c r="G98" s="394"/>
      <c r="H98" s="394"/>
      <c r="I98" s="395"/>
      <c r="J98" s="406"/>
      <c r="K98" s="397"/>
      <c r="L98" s="398"/>
      <c r="M98" s="403" t="str">
        <f>IF(ISNUMBER(MATCH(T_年間事業実績[[#This Row],[開催日]], T_長期休業日[長期休業日], 0)), "※", "")</f>
        <v/>
      </c>
      <c r="N98" s="400" t="str">
        <f>IF(T_年間事業実績[[#This Row],[開催日]]="","",IF(COUNTIF(T_年間事業実績[開催日],T_年間事業実績[[#This Row],[開催日]])&gt;1,"日付が重複しています",""))</f>
        <v/>
      </c>
      <c r="O98" s="404">
        <f>T_年間事業実績[[#This Row],[終了時刻]]-T_年間事業実績[[#This Row],[開始時刻]]</f>
        <v>0</v>
      </c>
      <c r="P98" s="404">
        <f>T_年間事業実績[[#This Row],[終了時刻2]]-T_年間事業実績[[#This Row],[開始時刻2]]</f>
        <v>0</v>
      </c>
      <c r="Q98" s="404">
        <f>SUM(T_年間事業実績[[#This Row],[開催時間]:[開催時間2]])</f>
        <v>0</v>
      </c>
      <c r="R98" s="404" t="str">
        <f t="shared" si="2"/>
        <v>×</v>
      </c>
    </row>
    <row r="99" spans="1:18" s="402" customFormat="1" ht="45.75" customHeight="1" x14ac:dyDescent="0.25">
      <c r="A99" s="391" t="str">
        <f>IF(T_年間事業実績[[#This Row],[開催日]]="","",COUNTIF(INDEX(T_年間事業実績[開催日],1):T_年間事業実績[[#This Row],[開催日]],"&lt;&gt;"))</f>
        <v/>
      </c>
      <c r="B99" s="392"/>
      <c r="C99" s="393"/>
      <c r="D99" s="393"/>
      <c r="E99" s="393"/>
      <c r="F99" s="393"/>
      <c r="G99" s="394"/>
      <c r="H99" s="394"/>
      <c r="I99" s="395"/>
      <c r="J99" s="406"/>
      <c r="K99" s="397"/>
      <c r="L99" s="398"/>
      <c r="M99" s="403" t="str">
        <f>IF(ISNUMBER(MATCH(T_年間事業実績[[#This Row],[開催日]], T_長期休業日[長期休業日], 0)), "※", "")</f>
        <v/>
      </c>
      <c r="N99" s="400" t="str">
        <f>IF(T_年間事業実績[[#This Row],[開催日]]="","",IF(COUNTIF(T_年間事業実績[開催日],T_年間事業実績[[#This Row],[開催日]])&gt;1,"日付が重複しています",""))</f>
        <v/>
      </c>
      <c r="O99" s="404">
        <f>T_年間事業実績[[#This Row],[終了時刻]]-T_年間事業実績[[#This Row],[開始時刻]]</f>
        <v>0</v>
      </c>
      <c r="P99" s="404">
        <f>T_年間事業実績[[#This Row],[終了時刻2]]-T_年間事業実績[[#This Row],[開始時刻2]]</f>
        <v>0</v>
      </c>
      <c r="Q99" s="404">
        <f>SUM(T_年間事業実績[[#This Row],[開催時間]:[開催時間2]])</f>
        <v>0</v>
      </c>
      <c r="R99" s="404" t="str">
        <f t="shared" si="2"/>
        <v>×</v>
      </c>
    </row>
    <row r="100" spans="1:18" s="402" customFormat="1" ht="45.75" customHeight="1" x14ac:dyDescent="0.25">
      <c r="A100" s="391" t="str">
        <f>IF(T_年間事業実績[[#This Row],[開催日]]="","",COUNTIF(INDEX(T_年間事業実績[開催日],1):T_年間事業実績[[#This Row],[開催日]],"&lt;&gt;"))</f>
        <v/>
      </c>
      <c r="B100" s="392"/>
      <c r="C100" s="393"/>
      <c r="D100" s="393"/>
      <c r="E100" s="393"/>
      <c r="F100" s="393"/>
      <c r="G100" s="394"/>
      <c r="H100" s="394"/>
      <c r="I100" s="395"/>
      <c r="J100" s="406"/>
      <c r="K100" s="397"/>
      <c r="L100" s="398"/>
      <c r="M100" s="403" t="str">
        <f>IF(ISNUMBER(MATCH(T_年間事業実績[[#This Row],[開催日]], T_長期休業日[長期休業日], 0)), "※", "")</f>
        <v/>
      </c>
      <c r="N100" s="400" t="str">
        <f>IF(T_年間事業実績[[#This Row],[開催日]]="","",IF(COUNTIF(T_年間事業実績[開催日],T_年間事業実績[[#This Row],[開催日]])&gt;1,"日付が重複しています",""))</f>
        <v/>
      </c>
      <c r="O100" s="404">
        <f>T_年間事業実績[[#This Row],[終了時刻]]-T_年間事業実績[[#This Row],[開始時刻]]</f>
        <v>0</v>
      </c>
      <c r="P100" s="404">
        <f>T_年間事業実績[[#This Row],[終了時刻2]]-T_年間事業実績[[#This Row],[開始時刻2]]</f>
        <v>0</v>
      </c>
      <c r="Q100" s="404">
        <f>SUM(T_年間事業実績[[#This Row],[開催時間]:[開催時間2]])</f>
        <v>0</v>
      </c>
      <c r="R100" s="404" t="str">
        <f t="shared" ref="R100:R103" si="3">IF(Q100&lt;TIME(3,0,0),"×","")</f>
        <v>×</v>
      </c>
    </row>
    <row r="101" spans="1:18" s="402" customFormat="1" ht="45.75" customHeight="1" x14ac:dyDescent="0.25">
      <c r="A101" s="391" t="str">
        <f>IF(T_年間事業実績[[#This Row],[開催日]]="","",COUNTIF(INDEX(T_年間事業実績[開催日],1):T_年間事業実績[[#This Row],[開催日]],"&lt;&gt;"))</f>
        <v/>
      </c>
      <c r="B101" s="392"/>
      <c r="C101" s="393"/>
      <c r="D101" s="393"/>
      <c r="E101" s="393"/>
      <c r="F101" s="393"/>
      <c r="G101" s="394"/>
      <c r="H101" s="394"/>
      <c r="I101" s="395"/>
      <c r="J101" s="406"/>
      <c r="K101" s="397"/>
      <c r="L101" s="398"/>
      <c r="M101" s="403" t="str">
        <f>IF(ISNUMBER(MATCH(T_年間事業実績[[#This Row],[開催日]], T_長期休業日[長期休業日], 0)), "※", "")</f>
        <v/>
      </c>
      <c r="N101" s="400" t="str">
        <f>IF(T_年間事業実績[[#This Row],[開催日]]="","",IF(COUNTIF(T_年間事業実績[開催日],T_年間事業実績[[#This Row],[開催日]])&gt;1,"日付が重複しています",""))</f>
        <v/>
      </c>
      <c r="O101" s="404">
        <f>T_年間事業実績[[#This Row],[終了時刻]]-T_年間事業実績[[#This Row],[開始時刻]]</f>
        <v>0</v>
      </c>
      <c r="P101" s="404">
        <f>T_年間事業実績[[#This Row],[終了時刻2]]-T_年間事業実績[[#This Row],[開始時刻2]]</f>
        <v>0</v>
      </c>
      <c r="Q101" s="404">
        <f>SUM(T_年間事業実績[[#This Row],[開催時間]:[開催時間2]])</f>
        <v>0</v>
      </c>
      <c r="R101" s="404" t="str">
        <f t="shared" si="3"/>
        <v>×</v>
      </c>
    </row>
    <row r="102" spans="1:18" s="402" customFormat="1" ht="45.75" customHeight="1" x14ac:dyDescent="0.25">
      <c r="A102" s="391" t="str">
        <f>IF(T_年間事業実績[[#This Row],[開催日]]="","",COUNTIF(INDEX(T_年間事業実績[開催日],1):T_年間事業実績[[#This Row],[開催日]],"&lt;&gt;"))</f>
        <v/>
      </c>
      <c r="B102" s="392"/>
      <c r="C102" s="393"/>
      <c r="D102" s="393"/>
      <c r="E102" s="393"/>
      <c r="F102" s="393"/>
      <c r="G102" s="394"/>
      <c r="H102" s="394"/>
      <c r="I102" s="395"/>
      <c r="J102" s="406"/>
      <c r="K102" s="397"/>
      <c r="L102" s="398"/>
      <c r="M102" s="403" t="str">
        <f>IF(ISNUMBER(MATCH(T_年間事業実績[[#This Row],[開催日]], T_長期休業日[長期休業日], 0)), "※", "")</f>
        <v/>
      </c>
      <c r="N102" s="400" t="str">
        <f>IF(T_年間事業実績[[#This Row],[開催日]]="","",IF(COUNTIF(T_年間事業実績[開催日],T_年間事業実績[[#This Row],[開催日]])&gt;1,"日付が重複しています",""))</f>
        <v/>
      </c>
      <c r="O102" s="404">
        <f>T_年間事業実績[[#This Row],[終了時刻]]-T_年間事業実績[[#This Row],[開始時刻]]</f>
        <v>0</v>
      </c>
      <c r="P102" s="404">
        <f>T_年間事業実績[[#This Row],[終了時刻2]]-T_年間事業実績[[#This Row],[開始時刻2]]</f>
        <v>0</v>
      </c>
      <c r="Q102" s="404">
        <f>SUM(T_年間事業実績[[#This Row],[開催時間]:[開催時間2]])</f>
        <v>0</v>
      </c>
      <c r="R102" s="404" t="str">
        <f t="shared" si="3"/>
        <v>×</v>
      </c>
    </row>
    <row r="103" spans="1:18" s="402" customFormat="1" ht="45.75" customHeight="1" x14ac:dyDescent="0.25">
      <c r="A103" s="391" t="str">
        <f>IF(T_年間事業実績[[#This Row],[開催日]]="","",COUNTIF(INDEX(T_年間事業実績[開催日],1):T_年間事業実績[[#This Row],[開催日]],"&lt;&gt;"))</f>
        <v/>
      </c>
      <c r="B103" s="392"/>
      <c r="C103" s="393"/>
      <c r="D103" s="393"/>
      <c r="E103" s="393"/>
      <c r="F103" s="393"/>
      <c r="G103" s="394"/>
      <c r="H103" s="394"/>
      <c r="I103" s="395"/>
      <c r="J103" s="406"/>
      <c r="K103" s="397"/>
      <c r="L103" s="398"/>
      <c r="M103" s="403" t="str">
        <f>IF(ISNUMBER(MATCH(T_年間事業実績[[#This Row],[開催日]], T_長期休業日[長期休業日], 0)), "※", "")</f>
        <v/>
      </c>
      <c r="N103" s="400" t="str">
        <f>IF(T_年間事業実績[[#This Row],[開催日]]="","",IF(COUNTIF(T_年間事業実績[開催日],T_年間事業実績[[#This Row],[開催日]])&gt;1,"日付が重複しています",""))</f>
        <v/>
      </c>
      <c r="O103" s="404">
        <f>T_年間事業実績[[#This Row],[終了時刻]]-T_年間事業実績[[#This Row],[開始時刻]]</f>
        <v>0</v>
      </c>
      <c r="P103" s="404">
        <f>T_年間事業実績[[#This Row],[終了時刻2]]-T_年間事業実績[[#This Row],[開始時刻2]]</f>
        <v>0</v>
      </c>
      <c r="Q103" s="404">
        <f>SUM(T_年間事業実績[[#This Row],[開催時間]:[開催時間2]])</f>
        <v>0</v>
      </c>
      <c r="R103" s="404" t="str">
        <f t="shared" si="3"/>
        <v>×</v>
      </c>
    </row>
  </sheetData>
  <phoneticPr fontId="1"/>
  <dataValidations count="2">
    <dataValidation type="date" allowBlank="1" showInputMessage="1" showErrorMessage="1" error="令和８年度の日付を入力してください_x000a__x000a_2026/4/1～2027/3/31" sqref="B4:B103" xr:uid="{7FE8488B-0C73-4C5F-878C-B6C7420A6851}">
      <formula1>46113</formula1>
      <formula2>46477</formula2>
    </dataValidation>
    <dataValidation type="list" allowBlank="1" showInputMessage="1" showErrorMessage="1" sqref="K4:K103" xr:uid="{D7086AA6-199B-4803-B981-939F3856284D}">
      <formula1>"□,■"</formula1>
    </dataValidation>
  </dataValidations>
  <printOptions horizontalCentered="1"/>
  <pageMargins left="0.70866141732283472" right="0.70866141732283472" top="0.74803149606299213" bottom="0.55118110236220474" header="0.31496062992125984" footer="0.31496062992125984"/>
  <pageSetup paperSize="9" scale="49" fitToHeight="0" orientation="portrait" horizontalDpi="300" verticalDpi="3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E82C-D7D6-4317-BC58-35DE1F028439}">
  <sheetPr>
    <tabColor theme="8"/>
  </sheetPr>
  <dimension ref="B2:C65"/>
  <sheetViews>
    <sheetView zoomScale="85" zoomScaleNormal="85" workbookViewId="0">
      <selection activeCell="S39" sqref="S39"/>
    </sheetView>
  </sheetViews>
  <sheetFormatPr defaultRowHeight="15.75" x14ac:dyDescent="0.25"/>
  <cols>
    <col min="2" max="2" width="11.21875" bestFit="1" customWidth="1"/>
  </cols>
  <sheetData>
    <row r="2" spans="2:3" x14ac:dyDescent="0.25">
      <c r="B2" t="s">
        <v>342</v>
      </c>
      <c r="C2" t="s">
        <v>343</v>
      </c>
    </row>
    <row r="3" spans="2:3" x14ac:dyDescent="0.25">
      <c r="B3" s="156">
        <v>46113</v>
      </c>
      <c r="C3" s="156" t="s">
        <v>124</v>
      </c>
    </row>
    <row r="4" spans="2:3" x14ac:dyDescent="0.25">
      <c r="B4" s="156">
        <v>46114</v>
      </c>
      <c r="C4" s="156" t="s">
        <v>124</v>
      </c>
    </row>
    <row r="5" spans="2:3" x14ac:dyDescent="0.25">
      <c r="B5" s="156">
        <v>46115</v>
      </c>
      <c r="C5" s="156" t="s">
        <v>124</v>
      </c>
    </row>
    <row r="6" spans="2:3" x14ac:dyDescent="0.25">
      <c r="B6" s="156">
        <v>46116</v>
      </c>
      <c r="C6" s="156" t="s">
        <v>124</v>
      </c>
    </row>
    <row r="7" spans="2:3" x14ac:dyDescent="0.25">
      <c r="B7" s="156">
        <v>46117</v>
      </c>
      <c r="C7" s="156" t="s">
        <v>124</v>
      </c>
    </row>
    <row r="8" spans="2:3" x14ac:dyDescent="0.25">
      <c r="B8" s="156">
        <v>46118</v>
      </c>
      <c r="C8" s="156" t="s">
        <v>124</v>
      </c>
    </row>
    <row r="9" spans="2:3" x14ac:dyDescent="0.25">
      <c r="B9" s="156">
        <v>46225</v>
      </c>
      <c r="C9" s="156" t="s">
        <v>125</v>
      </c>
    </row>
    <row r="10" spans="2:3" x14ac:dyDescent="0.25">
      <c r="B10" s="156">
        <v>46226</v>
      </c>
      <c r="C10" s="156" t="s">
        <v>125</v>
      </c>
    </row>
    <row r="11" spans="2:3" x14ac:dyDescent="0.25">
      <c r="B11" s="156">
        <v>46227</v>
      </c>
      <c r="C11" s="156" t="s">
        <v>125</v>
      </c>
    </row>
    <row r="12" spans="2:3" x14ac:dyDescent="0.25">
      <c r="B12" s="156">
        <v>46228</v>
      </c>
      <c r="C12" s="156" t="s">
        <v>125</v>
      </c>
    </row>
    <row r="13" spans="2:3" x14ac:dyDescent="0.25">
      <c r="B13" s="156">
        <v>46229</v>
      </c>
      <c r="C13" s="156" t="s">
        <v>125</v>
      </c>
    </row>
    <row r="14" spans="2:3" x14ac:dyDescent="0.25">
      <c r="B14" s="156">
        <v>46230</v>
      </c>
      <c r="C14" s="156" t="s">
        <v>125</v>
      </c>
    </row>
    <row r="15" spans="2:3" x14ac:dyDescent="0.25">
      <c r="B15" s="156">
        <v>46231</v>
      </c>
      <c r="C15" s="156" t="s">
        <v>125</v>
      </c>
    </row>
    <row r="16" spans="2:3" x14ac:dyDescent="0.25">
      <c r="B16" s="156">
        <v>46232</v>
      </c>
      <c r="C16" s="156" t="s">
        <v>125</v>
      </c>
    </row>
    <row r="17" spans="2:3" x14ac:dyDescent="0.25">
      <c r="B17" s="156">
        <v>46233</v>
      </c>
      <c r="C17" s="156" t="s">
        <v>125</v>
      </c>
    </row>
    <row r="18" spans="2:3" x14ac:dyDescent="0.25">
      <c r="B18" s="156">
        <v>46234</v>
      </c>
      <c r="C18" s="156" t="s">
        <v>125</v>
      </c>
    </row>
    <row r="19" spans="2:3" x14ac:dyDescent="0.25">
      <c r="B19" s="156">
        <v>46235</v>
      </c>
      <c r="C19" s="156" t="s">
        <v>125</v>
      </c>
    </row>
    <row r="20" spans="2:3" x14ac:dyDescent="0.25">
      <c r="B20" s="156">
        <v>46236</v>
      </c>
      <c r="C20" s="156" t="s">
        <v>125</v>
      </c>
    </row>
    <row r="21" spans="2:3" x14ac:dyDescent="0.25">
      <c r="B21" s="156">
        <v>46237</v>
      </c>
      <c r="C21" s="156" t="s">
        <v>125</v>
      </c>
    </row>
    <row r="22" spans="2:3" x14ac:dyDescent="0.25">
      <c r="B22" s="156">
        <v>46238</v>
      </c>
      <c r="C22" s="156" t="s">
        <v>125</v>
      </c>
    </row>
    <row r="23" spans="2:3" x14ac:dyDescent="0.25">
      <c r="B23" s="156">
        <v>46239</v>
      </c>
      <c r="C23" s="156" t="s">
        <v>125</v>
      </c>
    </row>
    <row r="24" spans="2:3" x14ac:dyDescent="0.25">
      <c r="B24" s="156">
        <v>46240</v>
      </c>
      <c r="C24" s="156" t="s">
        <v>125</v>
      </c>
    </row>
    <row r="25" spans="2:3" x14ac:dyDescent="0.25">
      <c r="B25" s="156">
        <v>46241</v>
      </c>
      <c r="C25" s="156" t="s">
        <v>125</v>
      </c>
    </row>
    <row r="26" spans="2:3" x14ac:dyDescent="0.25">
      <c r="B26" s="156">
        <v>46242</v>
      </c>
      <c r="C26" s="156" t="s">
        <v>125</v>
      </c>
    </row>
    <row r="27" spans="2:3" x14ac:dyDescent="0.25">
      <c r="B27" s="156">
        <v>46243</v>
      </c>
      <c r="C27" s="156" t="s">
        <v>125</v>
      </c>
    </row>
    <row r="28" spans="2:3" x14ac:dyDescent="0.25">
      <c r="B28" s="156">
        <v>46244</v>
      </c>
      <c r="C28" s="156" t="s">
        <v>125</v>
      </c>
    </row>
    <row r="29" spans="2:3" x14ac:dyDescent="0.25">
      <c r="B29" s="156">
        <v>46245</v>
      </c>
      <c r="C29" s="156" t="s">
        <v>125</v>
      </c>
    </row>
    <row r="30" spans="2:3" x14ac:dyDescent="0.25">
      <c r="B30" s="156">
        <v>46246</v>
      </c>
      <c r="C30" s="156" t="s">
        <v>125</v>
      </c>
    </row>
    <row r="31" spans="2:3" x14ac:dyDescent="0.25">
      <c r="B31" s="156">
        <v>46247</v>
      </c>
      <c r="C31" s="156" t="s">
        <v>125</v>
      </c>
    </row>
    <row r="32" spans="2:3" x14ac:dyDescent="0.25">
      <c r="B32" s="156">
        <v>46248</v>
      </c>
      <c r="C32" s="156" t="s">
        <v>125</v>
      </c>
    </row>
    <row r="33" spans="2:3" x14ac:dyDescent="0.25">
      <c r="B33" s="156">
        <v>46249</v>
      </c>
      <c r="C33" s="156" t="s">
        <v>125</v>
      </c>
    </row>
    <row r="34" spans="2:3" x14ac:dyDescent="0.25">
      <c r="B34" s="156">
        <v>46250</v>
      </c>
      <c r="C34" s="156" t="s">
        <v>125</v>
      </c>
    </row>
    <row r="35" spans="2:3" x14ac:dyDescent="0.25">
      <c r="B35" s="156">
        <v>46251</v>
      </c>
      <c r="C35" s="156" t="s">
        <v>125</v>
      </c>
    </row>
    <row r="36" spans="2:3" x14ac:dyDescent="0.25">
      <c r="B36" s="156">
        <v>46252</v>
      </c>
      <c r="C36" s="156" t="s">
        <v>125</v>
      </c>
    </row>
    <row r="37" spans="2:3" x14ac:dyDescent="0.25">
      <c r="B37" s="156">
        <v>46253</v>
      </c>
      <c r="C37" s="156" t="s">
        <v>125</v>
      </c>
    </row>
    <row r="38" spans="2:3" x14ac:dyDescent="0.25">
      <c r="B38" s="156">
        <v>46254</v>
      </c>
      <c r="C38" s="156" t="s">
        <v>125</v>
      </c>
    </row>
    <row r="39" spans="2:3" x14ac:dyDescent="0.25">
      <c r="B39" s="156">
        <v>46255</v>
      </c>
      <c r="C39" s="156" t="s">
        <v>125</v>
      </c>
    </row>
    <row r="40" spans="2:3" x14ac:dyDescent="0.25">
      <c r="B40" s="156">
        <v>46256</v>
      </c>
      <c r="C40" s="156" t="s">
        <v>125</v>
      </c>
    </row>
    <row r="41" spans="2:3" x14ac:dyDescent="0.25">
      <c r="B41" s="156">
        <v>46257</v>
      </c>
      <c r="C41" s="156" t="s">
        <v>125</v>
      </c>
    </row>
    <row r="42" spans="2:3" x14ac:dyDescent="0.25">
      <c r="B42" s="156">
        <v>46258</v>
      </c>
      <c r="C42" s="156" t="s">
        <v>125</v>
      </c>
    </row>
    <row r="43" spans="2:3" x14ac:dyDescent="0.25">
      <c r="B43" s="156">
        <v>46259</v>
      </c>
      <c r="C43" s="156" t="s">
        <v>125</v>
      </c>
    </row>
    <row r="44" spans="2:3" x14ac:dyDescent="0.25">
      <c r="B44" s="156">
        <v>46260</v>
      </c>
      <c r="C44" s="156" t="s">
        <v>125</v>
      </c>
    </row>
    <row r="45" spans="2:3" x14ac:dyDescent="0.25">
      <c r="B45" s="156">
        <v>46380</v>
      </c>
      <c r="C45" s="156" t="s">
        <v>126</v>
      </c>
    </row>
    <row r="46" spans="2:3" x14ac:dyDescent="0.25">
      <c r="B46" s="156">
        <v>46381</v>
      </c>
      <c r="C46" s="156" t="s">
        <v>126</v>
      </c>
    </row>
    <row r="47" spans="2:3" x14ac:dyDescent="0.25">
      <c r="B47" s="156">
        <v>46382</v>
      </c>
      <c r="C47" s="156" t="s">
        <v>126</v>
      </c>
    </row>
    <row r="48" spans="2:3" x14ac:dyDescent="0.25">
      <c r="B48" s="156">
        <v>46383</v>
      </c>
      <c r="C48" s="156" t="s">
        <v>126</v>
      </c>
    </row>
    <row r="49" spans="2:3" x14ac:dyDescent="0.25">
      <c r="B49" s="156">
        <v>46384</v>
      </c>
      <c r="C49" s="156" t="s">
        <v>126</v>
      </c>
    </row>
    <row r="50" spans="2:3" x14ac:dyDescent="0.25">
      <c r="B50" s="156">
        <v>46385</v>
      </c>
      <c r="C50" s="156" t="s">
        <v>126</v>
      </c>
    </row>
    <row r="51" spans="2:3" x14ac:dyDescent="0.25">
      <c r="B51" s="156">
        <v>46386</v>
      </c>
      <c r="C51" s="156" t="s">
        <v>126</v>
      </c>
    </row>
    <row r="52" spans="2:3" x14ac:dyDescent="0.25">
      <c r="B52" s="156">
        <v>46387</v>
      </c>
      <c r="C52" s="156" t="s">
        <v>126</v>
      </c>
    </row>
    <row r="53" spans="2:3" x14ac:dyDescent="0.25">
      <c r="B53" s="156">
        <v>46388</v>
      </c>
      <c r="C53" s="156" t="s">
        <v>126</v>
      </c>
    </row>
    <row r="54" spans="2:3" x14ac:dyDescent="0.25">
      <c r="B54" s="156">
        <v>46389</v>
      </c>
      <c r="C54" s="156" t="s">
        <v>126</v>
      </c>
    </row>
    <row r="55" spans="2:3" x14ac:dyDescent="0.25">
      <c r="B55" s="156">
        <v>46390</v>
      </c>
      <c r="C55" s="156" t="s">
        <v>126</v>
      </c>
    </row>
    <row r="56" spans="2:3" x14ac:dyDescent="0.25">
      <c r="B56" s="156">
        <v>46391</v>
      </c>
      <c r="C56" s="156" t="s">
        <v>126</v>
      </c>
    </row>
    <row r="57" spans="2:3" x14ac:dyDescent="0.25">
      <c r="B57" s="156">
        <v>46392</v>
      </c>
      <c r="C57" s="156" t="s">
        <v>126</v>
      </c>
    </row>
    <row r="58" spans="2:3" x14ac:dyDescent="0.25">
      <c r="B58" s="156">
        <v>46393</v>
      </c>
      <c r="C58" s="156" t="s">
        <v>126</v>
      </c>
    </row>
    <row r="59" spans="2:3" x14ac:dyDescent="0.25">
      <c r="B59" s="156">
        <v>46471</v>
      </c>
      <c r="C59" s="156" t="s">
        <v>124</v>
      </c>
    </row>
    <row r="60" spans="2:3" x14ac:dyDescent="0.25">
      <c r="B60" s="156">
        <v>46472</v>
      </c>
      <c r="C60" s="156" t="s">
        <v>124</v>
      </c>
    </row>
    <row r="61" spans="2:3" x14ac:dyDescent="0.25">
      <c r="B61" s="156">
        <v>46473</v>
      </c>
      <c r="C61" s="156" t="s">
        <v>124</v>
      </c>
    </row>
    <row r="62" spans="2:3" x14ac:dyDescent="0.25">
      <c r="B62" s="156">
        <v>46474</v>
      </c>
      <c r="C62" s="156" t="s">
        <v>124</v>
      </c>
    </row>
    <row r="63" spans="2:3" x14ac:dyDescent="0.25">
      <c r="B63" s="156">
        <v>46475</v>
      </c>
      <c r="C63" s="156" t="s">
        <v>124</v>
      </c>
    </row>
    <row r="64" spans="2:3" x14ac:dyDescent="0.25">
      <c r="B64" s="156">
        <v>46476</v>
      </c>
      <c r="C64" s="156" t="s">
        <v>124</v>
      </c>
    </row>
    <row r="65" spans="2:3" x14ac:dyDescent="0.25">
      <c r="B65" s="156">
        <v>46477</v>
      </c>
      <c r="C65" s="156" t="s">
        <v>124</v>
      </c>
    </row>
  </sheetData>
  <phoneticPr fontId="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29B6C-6033-4D0D-BEEB-765CEA165E87}">
  <sheetPr>
    <tabColor theme="8"/>
  </sheetPr>
  <dimension ref="A1:T19"/>
  <sheetViews>
    <sheetView zoomScale="85" zoomScaleNormal="85" workbookViewId="0">
      <selection activeCell="A8" sqref="A8:N8"/>
    </sheetView>
  </sheetViews>
  <sheetFormatPr defaultRowHeight="15.75" x14ac:dyDescent="0.25"/>
  <cols>
    <col min="2" max="2" width="5.21875" bestFit="1" customWidth="1"/>
    <col min="3" max="3" width="11.109375" bestFit="1" customWidth="1"/>
    <col min="4" max="4" width="8.33203125" bestFit="1" customWidth="1"/>
    <col min="5" max="5" width="10" bestFit="1" customWidth="1"/>
    <col min="6" max="6" width="6.77734375" bestFit="1" customWidth="1"/>
    <col min="8" max="8" width="5.21875" bestFit="1" customWidth="1"/>
    <col min="9" max="9" width="8.33203125" bestFit="1" customWidth="1"/>
    <col min="10" max="10" width="8.5546875" bestFit="1" customWidth="1"/>
    <col min="11" max="11" width="11.109375" bestFit="1" customWidth="1"/>
    <col min="13" max="13" width="5.21875" bestFit="1" customWidth="1"/>
    <col min="14" max="14" width="11.6640625" bestFit="1" customWidth="1"/>
    <col min="16" max="16" width="5.21875" bestFit="1" customWidth="1"/>
    <col min="17" max="17" width="11.6640625" bestFit="1" customWidth="1"/>
    <col min="18" max="18" width="8.5546875" bestFit="1" customWidth="1"/>
    <col min="19" max="19" width="5.21875" bestFit="1" customWidth="1"/>
    <col min="20" max="20" width="8.5546875" bestFit="1" customWidth="1"/>
    <col min="21" max="21" width="6" bestFit="1" customWidth="1"/>
    <col min="22" max="22" width="9.44140625" bestFit="1" customWidth="1"/>
  </cols>
  <sheetData>
    <row r="1" spans="1:18" x14ac:dyDescent="0.25">
      <c r="A1" t="s">
        <v>363</v>
      </c>
    </row>
    <row r="3" spans="1:18" x14ac:dyDescent="0.25">
      <c r="B3" t="s">
        <v>344</v>
      </c>
      <c r="C3" t="s">
        <v>345</v>
      </c>
      <c r="D3" t="s">
        <v>346</v>
      </c>
      <c r="E3" t="s">
        <v>361</v>
      </c>
      <c r="F3" t="s">
        <v>347</v>
      </c>
      <c r="H3" s="157" t="s">
        <v>116</v>
      </c>
      <c r="I3" s="157" t="s">
        <v>348</v>
      </c>
      <c r="J3" s="157" t="s">
        <v>349</v>
      </c>
      <c r="M3" s="158" t="s">
        <v>116</v>
      </c>
      <c r="N3" s="158" t="s">
        <v>350</v>
      </c>
      <c r="P3" s="159" t="s">
        <v>116</v>
      </c>
      <c r="Q3" s="159" t="s">
        <v>351</v>
      </c>
      <c r="R3" s="159" t="s">
        <v>349</v>
      </c>
    </row>
    <row r="4" spans="1:18" x14ac:dyDescent="0.25">
      <c r="H4" s="160">
        <v>4</v>
      </c>
      <c r="I4" s="160" t="str">
        <f>IFERROR(VLOOKUP(H4,対象日_全体[],2,0),"")</f>
        <v/>
      </c>
      <c r="J4" s="160">
        <f>IFERROR(VLOOKUP(H4,対象日_全体[],3,0),0)</f>
        <v>0</v>
      </c>
      <c r="M4" s="160">
        <v>4</v>
      </c>
      <c r="N4" s="160" t="str">
        <f>IFERROR(VLOOKUP(M4,開催数_加算除外日[],2,0),"")</f>
        <v/>
      </c>
      <c r="P4" s="160">
        <v>4</v>
      </c>
      <c r="Q4" s="160" t="str">
        <f>IFERROR(VLOOKUP(P4,開催数_加算対象日[],2,0),"")</f>
        <v/>
      </c>
      <c r="R4" s="160">
        <f>IFERROR(VLOOKUP(P4,開催数_加算対象件数[],2,0),0)</f>
        <v>0</v>
      </c>
    </row>
    <row r="5" spans="1:18" x14ac:dyDescent="0.25">
      <c r="H5" s="160">
        <v>5</v>
      </c>
      <c r="I5" s="160" t="str">
        <f>IFERROR(VLOOKUP(H5,対象日_全体[],2,0),"")</f>
        <v/>
      </c>
      <c r="J5" s="160">
        <f>IFERROR(VLOOKUP(H5,対象日_全体[],3,0),0)</f>
        <v>0</v>
      </c>
      <c r="M5" s="160">
        <v>5</v>
      </c>
      <c r="N5" s="160" t="str">
        <f>IFERROR(VLOOKUP(M5,開催数_加算除外日[],2,0),"")</f>
        <v/>
      </c>
      <c r="P5" s="160">
        <v>5</v>
      </c>
      <c r="Q5" s="160" t="str">
        <f>IFERROR(VLOOKUP(P5,開催数_加算対象日[],2,0),"")</f>
        <v/>
      </c>
      <c r="R5" s="160">
        <f>IFERROR(VLOOKUP(P5,開催数_加算対象件数[],2,0),0)</f>
        <v>0</v>
      </c>
    </row>
    <row r="6" spans="1:18" x14ac:dyDescent="0.25">
      <c r="H6" s="160">
        <v>6</v>
      </c>
      <c r="I6" s="160" t="str">
        <f>IFERROR(VLOOKUP(H6,対象日_全体[],2,0),"")</f>
        <v/>
      </c>
      <c r="J6" s="160">
        <f>IFERROR(VLOOKUP(H6,対象日_全体[],3,0),0)</f>
        <v>0</v>
      </c>
      <c r="M6" s="160">
        <v>6</v>
      </c>
      <c r="N6" s="160" t="str">
        <f>IFERROR(VLOOKUP(M6,開催数_加算除外日[],2,0),"")</f>
        <v/>
      </c>
      <c r="P6" s="160">
        <v>6</v>
      </c>
      <c r="Q6" s="160" t="str">
        <f>IFERROR(VLOOKUP(P6,開催数_加算対象日[],2,0),"")</f>
        <v/>
      </c>
      <c r="R6" s="160">
        <f>IFERROR(VLOOKUP(P6,開催数_加算対象件数[],2,0),0)</f>
        <v>0</v>
      </c>
    </row>
    <row r="7" spans="1:18" x14ac:dyDescent="0.25">
      <c r="H7" s="160">
        <v>7</v>
      </c>
      <c r="I7" s="160" t="str">
        <f>IFERROR(VLOOKUP(H7,対象日_全体[],2,0),"")</f>
        <v/>
      </c>
      <c r="J7" s="160">
        <f>IFERROR(VLOOKUP(H7,対象日_全体[],3,0),0)</f>
        <v>0</v>
      </c>
      <c r="M7" s="160">
        <v>7</v>
      </c>
      <c r="N7" s="160" t="str">
        <f>IFERROR(VLOOKUP(M7,開催数_加算除外日[],2,0),"")</f>
        <v/>
      </c>
      <c r="P7" s="160">
        <v>7</v>
      </c>
      <c r="Q7" s="160" t="str">
        <f>IFERROR(VLOOKUP(P7,開催数_加算対象日[],2,0),"")</f>
        <v/>
      </c>
      <c r="R7" s="160">
        <f>IFERROR(VLOOKUP(P7,開催数_加算対象件数[],2,0),0)</f>
        <v>0</v>
      </c>
    </row>
    <row r="8" spans="1:18" x14ac:dyDescent="0.25">
      <c r="H8" s="160">
        <v>8</v>
      </c>
      <c r="I8" s="160" t="str">
        <f>IFERROR(VLOOKUP(H8,対象日_全体[],2,0),"")</f>
        <v/>
      </c>
      <c r="J8" s="160">
        <f>IFERROR(VLOOKUP(H8,対象日_全体[],3,0),0)</f>
        <v>0</v>
      </c>
      <c r="M8" s="160">
        <v>8</v>
      </c>
      <c r="N8" s="160" t="str">
        <f>IFERROR(VLOOKUP(M8,開催数_加算除外日[],2,0),"")</f>
        <v/>
      </c>
      <c r="P8" s="160">
        <v>8</v>
      </c>
      <c r="Q8" s="160" t="str">
        <f>IFERROR(VLOOKUP(P8,開催数_加算対象日[],2,0),"")</f>
        <v/>
      </c>
      <c r="R8" s="160">
        <f>IFERROR(VLOOKUP(P8,開催数_加算対象件数[],2,0),0)</f>
        <v>0</v>
      </c>
    </row>
    <row r="9" spans="1:18" x14ac:dyDescent="0.25">
      <c r="H9" s="160">
        <v>9</v>
      </c>
      <c r="I9" s="160" t="str">
        <f>IFERROR(VLOOKUP(H9,対象日_全体[],2,0),"")</f>
        <v/>
      </c>
      <c r="J9" s="160">
        <f>IFERROR(VLOOKUP(H9,対象日_全体[],3,0),0)</f>
        <v>0</v>
      </c>
      <c r="M9" s="160">
        <v>9</v>
      </c>
      <c r="N9" s="160" t="str">
        <f>IFERROR(VLOOKUP(M9,開催数_加算除外日[],2,0),"")</f>
        <v/>
      </c>
      <c r="P9" s="160">
        <v>9</v>
      </c>
      <c r="Q9" s="160" t="str">
        <f>IFERROR(VLOOKUP(P9,開催数_加算対象日[],2,0),"")</f>
        <v/>
      </c>
      <c r="R9" s="160">
        <f>IFERROR(VLOOKUP(P9,開催数_加算対象件数[],2,0),0)</f>
        <v>0</v>
      </c>
    </row>
    <row r="10" spans="1:18" x14ac:dyDescent="0.25">
      <c r="H10" s="160">
        <v>10</v>
      </c>
      <c r="I10" s="160" t="str">
        <f>IFERROR(VLOOKUP(H10,対象日_全体[],2,0),"")</f>
        <v/>
      </c>
      <c r="J10" s="160">
        <f>IFERROR(VLOOKUP(H10,対象日_全体[],3,0),0)</f>
        <v>0</v>
      </c>
      <c r="M10" s="160">
        <v>10</v>
      </c>
      <c r="N10" s="160" t="str">
        <f>IFERROR(VLOOKUP(M10,開催数_加算除外日[],2,0),"")</f>
        <v/>
      </c>
      <c r="P10" s="160">
        <v>10</v>
      </c>
      <c r="Q10" s="160" t="str">
        <f>IFERROR(VLOOKUP(P10,開催数_加算対象日[],2,0),"")</f>
        <v/>
      </c>
      <c r="R10" s="160">
        <f>IFERROR(VLOOKUP(P10,開催数_加算対象件数[],2,0),0)</f>
        <v>0</v>
      </c>
    </row>
    <row r="11" spans="1:18" x14ac:dyDescent="0.25">
      <c r="H11" s="160">
        <v>11</v>
      </c>
      <c r="I11" s="160" t="str">
        <f>IFERROR(VLOOKUP(H11,対象日_全体[],2,0),"")</f>
        <v/>
      </c>
      <c r="J11" s="160">
        <f>IFERROR(VLOOKUP(H11,対象日_全体[],3,0),0)</f>
        <v>0</v>
      </c>
      <c r="M11" s="160">
        <v>11</v>
      </c>
      <c r="N11" s="160" t="str">
        <f>IFERROR(VLOOKUP(M11,開催数_加算除外日[],2,0),"")</f>
        <v/>
      </c>
      <c r="P11" s="160">
        <v>11</v>
      </c>
      <c r="Q11" s="160" t="str">
        <f>IFERROR(VLOOKUP(P11,開催数_加算対象日[],2,0),"")</f>
        <v/>
      </c>
      <c r="R11" s="160">
        <f>IFERROR(VLOOKUP(P11,開催数_加算対象件数[],2,0),0)</f>
        <v>0</v>
      </c>
    </row>
    <row r="12" spans="1:18" x14ac:dyDescent="0.25">
      <c r="H12" s="160">
        <v>12</v>
      </c>
      <c r="I12" s="160" t="str">
        <f>IFERROR(VLOOKUP(H12,対象日_全体[],2,0),"")</f>
        <v/>
      </c>
      <c r="J12" s="160">
        <f>IFERROR(VLOOKUP(H12,対象日_全体[],3,0),0)</f>
        <v>0</v>
      </c>
      <c r="M12" s="160">
        <v>12</v>
      </c>
      <c r="N12" s="160" t="str">
        <f>IFERROR(VLOOKUP(M12,開催数_加算除外日[],2,0),"")</f>
        <v/>
      </c>
      <c r="P12" s="160">
        <v>12</v>
      </c>
      <c r="Q12" s="160" t="str">
        <f>IFERROR(VLOOKUP(P12,開催数_加算対象日[],2,0),"")</f>
        <v/>
      </c>
      <c r="R12" s="160">
        <f>IFERROR(VLOOKUP(P12,開催数_加算対象件数[],2,0),0)</f>
        <v>0</v>
      </c>
    </row>
    <row r="13" spans="1:18" x14ac:dyDescent="0.25">
      <c r="H13" s="160">
        <v>1</v>
      </c>
      <c r="I13" s="160" t="str">
        <f>IFERROR(VLOOKUP(H13,対象日_全体[],2,0),"")</f>
        <v/>
      </c>
      <c r="J13" s="160">
        <f>IFERROR(VLOOKUP(H13,対象日_全体[],3,0),0)</f>
        <v>0</v>
      </c>
      <c r="M13" s="160">
        <v>1</v>
      </c>
      <c r="N13" s="160" t="str">
        <f>IFERROR(VLOOKUP(M13,開催数_加算除外日[],2,0),"")</f>
        <v/>
      </c>
      <c r="P13" s="160">
        <v>1</v>
      </c>
      <c r="Q13" s="160" t="str">
        <f>IFERROR(VLOOKUP(P13,開催数_加算対象日[],2,0),"")</f>
        <v/>
      </c>
      <c r="R13" s="160">
        <f>IFERROR(VLOOKUP(P13,開催数_加算対象件数[],2,0),0)</f>
        <v>0</v>
      </c>
    </row>
    <row r="14" spans="1:18" x14ac:dyDescent="0.25">
      <c r="H14" s="160">
        <v>2</v>
      </c>
      <c r="I14" s="160" t="str">
        <f>IFERROR(VLOOKUP(H14,対象日_全体[],2,0),"")</f>
        <v/>
      </c>
      <c r="J14" s="160">
        <f>IFERROR(VLOOKUP(H14,対象日_全体[],3,0),0)</f>
        <v>0</v>
      </c>
      <c r="M14" s="160">
        <v>2</v>
      </c>
      <c r="N14" s="160" t="str">
        <f>IFERROR(VLOOKUP(M14,開催数_加算除外日[],2,0),"")</f>
        <v/>
      </c>
      <c r="P14" s="160">
        <v>2</v>
      </c>
      <c r="Q14" s="160" t="str">
        <f>IFERROR(VLOOKUP(P14,開催数_加算対象日[],2,0),"")</f>
        <v/>
      </c>
      <c r="R14" s="160">
        <f>IFERROR(VLOOKUP(P14,開催数_加算対象件数[],2,0),0)</f>
        <v>0</v>
      </c>
    </row>
    <row r="15" spans="1:18" x14ac:dyDescent="0.25">
      <c r="H15" s="160">
        <v>3</v>
      </c>
      <c r="I15" s="160" t="str">
        <f>IFERROR(VLOOKUP(H15,対象日_全体[],2,0),"")</f>
        <v/>
      </c>
      <c r="J15" s="160">
        <f>IFERROR(VLOOKUP(H15,対象日_全体[],3,0),0)</f>
        <v>0</v>
      </c>
      <c r="M15" s="160">
        <v>3</v>
      </c>
      <c r="N15" s="160" t="str">
        <f>IFERROR(VLOOKUP(M15,開催数_加算除外日[],2,0),"")</f>
        <v/>
      </c>
      <c r="P15" s="160">
        <v>3</v>
      </c>
      <c r="Q15" s="160" t="str">
        <f>IFERROR(VLOOKUP(P15,開催数_加算対象日[],2,0),"")</f>
        <v/>
      </c>
      <c r="R15" s="160">
        <f>IFERROR(VLOOKUP(P15,開催数_加算対象件数[],2,0),0)</f>
        <v>0</v>
      </c>
    </row>
    <row r="16" spans="1:18" x14ac:dyDescent="0.25">
      <c r="J16">
        <f>SUM(J4:J15)</f>
        <v>0</v>
      </c>
      <c r="R16">
        <f>SUM(R4:R15)</f>
        <v>0</v>
      </c>
    </row>
    <row r="18" spans="8:20" x14ac:dyDescent="0.25">
      <c r="H18" t="s">
        <v>344</v>
      </c>
      <c r="I18" t="s">
        <v>352</v>
      </c>
      <c r="J18" t="s">
        <v>353</v>
      </c>
      <c r="K18" t="s">
        <v>345</v>
      </c>
      <c r="M18" t="s">
        <v>344</v>
      </c>
      <c r="N18" t="s">
        <v>354</v>
      </c>
      <c r="P18" t="s">
        <v>344</v>
      </c>
      <c r="Q18" t="s">
        <v>355</v>
      </c>
      <c r="S18" t="s">
        <v>344</v>
      </c>
      <c r="T18" t="s">
        <v>353</v>
      </c>
    </row>
    <row r="19" spans="8:20" x14ac:dyDescent="0.25">
      <c r="I19" s="161"/>
      <c r="N19" s="161"/>
      <c r="Q19" s="161"/>
    </row>
  </sheetData>
  <phoneticPr fontId="1"/>
  <pageMargins left="0.7" right="0.7" top="0.75" bottom="0.75" header="0.3" footer="0.3"/>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1F8C-FB68-4B22-ADA2-42899B8B6E10}">
  <sheetPr>
    <tabColor theme="8"/>
  </sheetPr>
  <dimension ref="A1:T19"/>
  <sheetViews>
    <sheetView zoomScale="70" zoomScaleNormal="70" workbookViewId="0">
      <selection activeCell="A8" sqref="A8:N8"/>
    </sheetView>
  </sheetViews>
  <sheetFormatPr defaultRowHeight="15.75" x14ac:dyDescent="0.25"/>
  <cols>
    <col min="2" max="2" width="6" bestFit="1" customWidth="1"/>
    <col min="3" max="3" width="11.88671875" bestFit="1" customWidth="1"/>
    <col min="4" max="4" width="9.109375" bestFit="1" customWidth="1"/>
    <col min="5" max="5" width="10.77734375" bestFit="1" customWidth="1"/>
    <col min="6" max="6" width="7.5546875" bestFit="1" customWidth="1"/>
    <col min="8" max="8" width="6" bestFit="1" customWidth="1"/>
    <col min="9" max="9" width="9.109375" bestFit="1" customWidth="1"/>
    <col min="10" max="10" width="9.44140625" bestFit="1" customWidth="1"/>
    <col min="11" max="11" width="11.88671875" bestFit="1" customWidth="1"/>
    <col min="13" max="13" width="6" bestFit="1" customWidth="1"/>
    <col min="14" max="14" width="12.33203125" bestFit="1" customWidth="1"/>
    <col min="16" max="16" width="6" bestFit="1" customWidth="1"/>
    <col min="17" max="17" width="12.33203125" bestFit="1" customWidth="1"/>
    <col min="18" max="18" width="9.44140625" bestFit="1" customWidth="1"/>
    <col min="19" max="19" width="6" bestFit="1" customWidth="1"/>
    <col min="20" max="20" width="9.44140625" bestFit="1" customWidth="1"/>
    <col min="21" max="21" width="6" bestFit="1" customWidth="1"/>
    <col min="22" max="22" width="9.44140625" bestFit="1" customWidth="1"/>
  </cols>
  <sheetData>
    <row r="1" spans="1:18" x14ac:dyDescent="0.25">
      <c r="A1" t="s">
        <v>362</v>
      </c>
    </row>
    <row r="3" spans="1:18" x14ac:dyDescent="0.25">
      <c r="B3" t="s">
        <v>344</v>
      </c>
      <c r="C3" t="s">
        <v>345</v>
      </c>
      <c r="D3" t="s">
        <v>346</v>
      </c>
      <c r="E3" t="s">
        <v>361</v>
      </c>
      <c r="F3" t="s">
        <v>347</v>
      </c>
      <c r="H3" s="157" t="s">
        <v>116</v>
      </c>
      <c r="I3" s="157" t="s">
        <v>348</v>
      </c>
      <c r="J3" s="157" t="s">
        <v>349</v>
      </c>
      <c r="M3" s="158" t="s">
        <v>116</v>
      </c>
      <c r="N3" s="158" t="s">
        <v>350</v>
      </c>
      <c r="P3" s="159" t="s">
        <v>116</v>
      </c>
      <c r="Q3" s="159" t="s">
        <v>351</v>
      </c>
      <c r="R3" s="159" t="s">
        <v>349</v>
      </c>
    </row>
    <row r="4" spans="1:18" x14ac:dyDescent="0.25">
      <c r="H4" s="160">
        <v>4</v>
      </c>
      <c r="I4" s="160" t="str">
        <f>IFERROR(VLOOKUP(H4,対象日_学習支援[],2,0),"")</f>
        <v/>
      </c>
      <c r="J4" s="160">
        <f>IFERROR(VLOOKUP(H4,対象日_学習支援[],3,0),0)</f>
        <v>0</v>
      </c>
      <c r="M4" s="160">
        <v>4</v>
      </c>
      <c r="N4" s="160" t="str">
        <f>IFERROR(VLOOKUP(M4,開催数_加算除外日_学習支援[],2,0),"")</f>
        <v/>
      </c>
      <c r="P4" s="160">
        <v>4</v>
      </c>
      <c r="Q4" s="160" t="str">
        <f t="shared" ref="Q4:Q15" si="0">IFERROR(VLOOKUP(P4,$P$18:$R$29,2,0),"")</f>
        <v/>
      </c>
      <c r="R4" s="160">
        <f>IFERROR(VLOOKUP(P4,開催数_加算対象件数_学習支援[],2,0),0)</f>
        <v>0</v>
      </c>
    </row>
    <row r="5" spans="1:18" x14ac:dyDescent="0.25">
      <c r="H5" s="160">
        <v>5</v>
      </c>
      <c r="I5" s="160" t="str">
        <f>IFERROR(VLOOKUP(H5,対象日_学習支援[],2,0),"")</f>
        <v/>
      </c>
      <c r="J5" s="160">
        <f>IFERROR(VLOOKUP(H5,対象日_学習支援[],3,0),0)</f>
        <v>0</v>
      </c>
      <c r="M5" s="160">
        <v>5</v>
      </c>
      <c r="N5" s="160" t="str">
        <f>IFERROR(VLOOKUP(M5,開催数_加算除外日_学習支援[],2,0),"")</f>
        <v/>
      </c>
      <c r="P5" s="160">
        <v>5</v>
      </c>
      <c r="Q5" s="160" t="str">
        <f t="shared" si="0"/>
        <v/>
      </c>
      <c r="R5" s="160">
        <f>IFERROR(VLOOKUP(P5,開催数_加算対象件数_学習支援[],2,0),0)</f>
        <v>0</v>
      </c>
    </row>
    <row r="6" spans="1:18" x14ac:dyDescent="0.25">
      <c r="H6" s="160">
        <v>6</v>
      </c>
      <c r="I6" s="160" t="str">
        <f>IFERROR(VLOOKUP(H6,対象日_学習支援[],2,0),"")</f>
        <v/>
      </c>
      <c r="J6" s="160">
        <f>IFERROR(VLOOKUP(H6,対象日_学習支援[],3,0),0)</f>
        <v>0</v>
      </c>
      <c r="M6" s="160">
        <v>6</v>
      </c>
      <c r="N6" s="160" t="str">
        <f>IFERROR(VLOOKUP(M6,開催数_加算除外日_学習支援[],2,0),"")</f>
        <v/>
      </c>
      <c r="P6" s="160">
        <v>6</v>
      </c>
      <c r="Q6" s="160" t="str">
        <f t="shared" si="0"/>
        <v/>
      </c>
      <c r="R6" s="160">
        <f>IFERROR(VLOOKUP(P6,開催数_加算対象件数_学習支援[],2,0),0)</f>
        <v>0</v>
      </c>
    </row>
    <row r="7" spans="1:18" x14ac:dyDescent="0.25">
      <c r="H7" s="160">
        <v>7</v>
      </c>
      <c r="I7" s="160" t="str">
        <f>IFERROR(VLOOKUP(H7,対象日_学習支援[],2,0),"")</f>
        <v/>
      </c>
      <c r="J7" s="160">
        <f>IFERROR(VLOOKUP(H7,対象日_学習支援[],3,0),0)</f>
        <v>0</v>
      </c>
      <c r="M7" s="160">
        <v>7</v>
      </c>
      <c r="N7" s="160" t="str">
        <f>IFERROR(VLOOKUP(M7,開催数_加算除外日_学習支援[],2,0),"")</f>
        <v/>
      </c>
      <c r="P7" s="160">
        <v>7</v>
      </c>
      <c r="Q7" s="160" t="str">
        <f t="shared" si="0"/>
        <v/>
      </c>
      <c r="R7" s="160">
        <f>IFERROR(VLOOKUP(P7,開催数_加算対象件数_学習支援[],2,0),0)</f>
        <v>0</v>
      </c>
    </row>
    <row r="8" spans="1:18" x14ac:dyDescent="0.25">
      <c r="H8" s="160">
        <v>8</v>
      </c>
      <c r="I8" s="160" t="str">
        <f>IFERROR(VLOOKUP(H8,対象日_学習支援[],2,0),"")</f>
        <v/>
      </c>
      <c r="J8" s="160">
        <f>IFERROR(VLOOKUP(H8,対象日_学習支援[],3,0),0)</f>
        <v>0</v>
      </c>
      <c r="M8" s="160">
        <v>8</v>
      </c>
      <c r="N8" s="160" t="str">
        <f>IFERROR(VLOOKUP(M8,開催数_加算除外日_学習支援[],2,0),"")</f>
        <v/>
      </c>
      <c r="P8" s="160">
        <v>8</v>
      </c>
      <c r="Q8" s="160" t="str">
        <f t="shared" si="0"/>
        <v/>
      </c>
      <c r="R8" s="160">
        <f>IFERROR(VLOOKUP(P8,開催数_加算対象件数_学習支援[],2,0),0)</f>
        <v>0</v>
      </c>
    </row>
    <row r="9" spans="1:18" x14ac:dyDescent="0.25">
      <c r="H9" s="160">
        <v>9</v>
      </c>
      <c r="I9" s="160" t="str">
        <f>IFERROR(VLOOKUP(H9,対象日_学習支援[],2,0),"")</f>
        <v/>
      </c>
      <c r="J9" s="160">
        <f>IFERROR(VLOOKUP(H9,対象日_学習支援[],3,0),0)</f>
        <v>0</v>
      </c>
      <c r="M9" s="160">
        <v>9</v>
      </c>
      <c r="N9" s="160" t="str">
        <f>IFERROR(VLOOKUP(M9,開催数_加算除外日_学習支援[],2,0),"")</f>
        <v/>
      </c>
      <c r="P9" s="160">
        <v>9</v>
      </c>
      <c r="Q9" s="160" t="str">
        <f t="shared" si="0"/>
        <v/>
      </c>
      <c r="R9" s="160">
        <f>IFERROR(VLOOKUP(P9,開催数_加算対象件数_学習支援[],2,0),0)</f>
        <v>0</v>
      </c>
    </row>
    <row r="10" spans="1:18" x14ac:dyDescent="0.25">
      <c r="H10" s="160">
        <v>10</v>
      </c>
      <c r="I10" s="160" t="str">
        <f>IFERROR(VLOOKUP(H10,対象日_学習支援[],2,0),"")</f>
        <v/>
      </c>
      <c r="J10" s="160">
        <f>IFERROR(VLOOKUP(H10,対象日_学習支援[],3,0),0)</f>
        <v>0</v>
      </c>
      <c r="M10" s="160">
        <v>10</v>
      </c>
      <c r="N10" s="160" t="str">
        <f>IFERROR(VLOOKUP(M10,開催数_加算除外日_学習支援[],2,0),"")</f>
        <v/>
      </c>
      <c r="P10" s="160">
        <v>10</v>
      </c>
      <c r="Q10" s="160" t="str">
        <f t="shared" si="0"/>
        <v/>
      </c>
      <c r="R10" s="160">
        <f>IFERROR(VLOOKUP(P10,開催数_加算対象件数_学習支援[],2,0),0)</f>
        <v>0</v>
      </c>
    </row>
    <row r="11" spans="1:18" x14ac:dyDescent="0.25">
      <c r="H11" s="160">
        <v>11</v>
      </c>
      <c r="I11" s="160" t="str">
        <f>IFERROR(VLOOKUP(H11,対象日_学習支援[],2,0),"")</f>
        <v/>
      </c>
      <c r="J11" s="160">
        <f>IFERROR(VLOOKUP(H11,対象日_学習支援[],3,0),0)</f>
        <v>0</v>
      </c>
      <c r="M11" s="160">
        <v>11</v>
      </c>
      <c r="N11" s="160" t="str">
        <f>IFERROR(VLOOKUP(M11,開催数_加算除外日_学習支援[],2,0),"")</f>
        <v/>
      </c>
      <c r="P11" s="160">
        <v>11</v>
      </c>
      <c r="Q11" s="160" t="str">
        <f t="shared" si="0"/>
        <v/>
      </c>
      <c r="R11" s="160">
        <f>IFERROR(VLOOKUP(P11,開催数_加算対象件数_学習支援[],2,0),0)</f>
        <v>0</v>
      </c>
    </row>
    <row r="12" spans="1:18" x14ac:dyDescent="0.25">
      <c r="H12" s="160">
        <v>12</v>
      </c>
      <c r="I12" s="160" t="str">
        <f>IFERROR(VLOOKUP(H12,対象日_学習支援[],2,0),"")</f>
        <v/>
      </c>
      <c r="J12" s="160">
        <f>IFERROR(VLOOKUP(H12,対象日_学習支援[],3,0),0)</f>
        <v>0</v>
      </c>
      <c r="M12" s="160">
        <v>12</v>
      </c>
      <c r="N12" s="160" t="str">
        <f>IFERROR(VLOOKUP(M12,開催数_加算除外日_学習支援[],2,0),"")</f>
        <v/>
      </c>
      <c r="P12" s="160">
        <v>12</v>
      </c>
      <c r="Q12" s="160" t="str">
        <f t="shared" si="0"/>
        <v/>
      </c>
      <c r="R12" s="160">
        <f>IFERROR(VLOOKUP(P12,開催数_加算対象件数_学習支援[],2,0),0)</f>
        <v>0</v>
      </c>
    </row>
    <row r="13" spans="1:18" x14ac:dyDescent="0.25">
      <c r="H13" s="160">
        <v>1</v>
      </c>
      <c r="I13" s="160" t="str">
        <f>IFERROR(VLOOKUP(H13,対象日_学習支援[],2,0),"")</f>
        <v/>
      </c>
      <c r="J13" s="160">
        <f>IFERROR(VLOOKUP(H13,対象日_学習支援[],3,0),0)</f>
        <v>0</v>
      </c>
      <c r="M13" s="160">
        <v>1</v>
      </c>
      <c r="N13" s="160" t="str">
        <f>IFERROR(VLOOKUP(M13,開催数_加算除外日_学習支援[],2,0),"")</f>
        <v/>
      </c>
      <c r="P13" s="160">
        <v>1</v>
      </c>
      <c r="Q13" s="160" t="str">
        <f t="shared" si="0"/>
        <v/>
      </c>
      <c r="R13" s="160">
        <f>IFERROR(VLOOKUP(P13,開催数_加算対象件数_学習支援[],2,0),0)</f>
        <v>0</v>
      </c>
    </row>
    <row r="14" spans="1:18" x14ac:dyDescent="0.25">
      <c r="H14" s="160">
        <v>2</v>
      </c>
      <c r="I14" s="160" t="str">
        <f>IFERROR(VLOOKUP(H14,対象日_学習支援[],2,0),"")</f>
        <v/>
      </c>
      <c r="J14" s="160">
        <f>IFERROR(VLOOKUP(H14,対象日_学習支援[],3,0),0)</f>
        <v>0</v>
      </c>
      <c r="M14" s="160">
        <v>2</v>
      </c>
      <c r="N14" s="160" t="str">
        <f>IFERROR(VLOOKUP(M14,開催数_加算除外日_学習支援[],2,0),"")</f>
        <v/>
      </c>
      <c r="P14" s="160">
        <v>2</v>
      </c>
      <c r="Q14" s="160" t="str">
        <f t="shared" si="0"/>
        <v/>
      </c>
      <c r="R14" s="160">
        <f>IFERROR(VLOOKUP(P14,開催数_加算対象件数_学習支援[],2,0),0)</f>
        <v>0</v>
      </c>
    </row>
    <row r="15" spans="1:18" x14ac:dyDescent="0.25">
      <c r="H15" s="160">
        <v>3</v>
      </c>
      <c r="I15" s="160" t="str">
        <f>IFERROR(VLOOKUP(H15,対象日_学習支援[],2,0),"")</f>
        <v/>
      </c>
      <c r="J15" s="160">
        <f>IFERROR(VLOOKUP(H15,対象日_学習支援[],3,0),0)</f>
        <v>0</v>
      </c>
      <c r="M15" s="160">
        <v>3</v>
      </c>
      <c r="N15" s="160" t="str">
        <f>IFERROR(VLOOKUP(M15,開催数_加算除外日_学習支援[],2,0),"")</f>
        <v/>
      </c>
      <c r="P15" s="160">
        <v>3</v>
      </c>
      <c r="Q15" s="160" t="str">
        <f t="shared" si="0"/>
        <v/>
      </c>
      <c r="R15" s="160">
        <f>IFERROR(VLOOKUP(P15,開催数_加算対象件数_学習支援[],2,0),0)</f>
        <v>0</v>
      </c>
    </row>
    <row r="16" spans="1:18" x14ac:dyDescent="0.25">
      <c r="J16">
        <f>SUM(J4:J15)</f>
        <v>0</v>
      </c>
      <c r="R16">
        <f>SUM(R4:R15)</f>
        <v>0</v>
      </c>
    </row>
    <row r="18" spans="8:20" x14ac:dyDescent="0.25">
      <c r="H18" t="s">
        <v>344</v>
      </c>
      <c r="I18" t="s">
        <v>352</v>
      </c>
      <c r="J18" t="s">
        <v>353</v>
      </c>
      <c r="K18" t="s">
        <v>345</v>
      </c>
      <c r="M18" t="s">
        <v>344</v>
      </c>
      <c r="N18" t="s">
        <v>354</v>
      </c>
      <c r="P18" t="s">
        <v>344</v>
      </c>
      <c r="Q18" t="s">
        <v>355</v>
      </c>
      <c r="S18" t="s">
        <v>344</v>
      </c>
      <c r="T18" t="s">
        <v>353</v>
      </c>
    </row>
    <row r="19" spans="8:20" x14ac:dyDescent="0.25">
      <c r="I19" s="161"/>
      <c r="N19" s="161"/>
      <c r="Q19" s="161"/>
    </row>
  </sheetData>
  <phoneticPr fontId="1"/>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6 a 5 9 a c 9 - a e 7 0 - 4 2 1 d - 8 3 7 a - b 2 d f 1 3 0 5 6 f 7 0 "   x m l n s = " h t t p : / / s c h e m a s . m i c r o s o f t . c o m / D a t a M a s h u p " > A A A A A I 4 K A A B Q S w M E F A A C A A g A t G u N X H 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L R r j 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0 a 4 1 c 0 D R J g Y c H A A A 8 a Q A A E w A c A E Z v c m 1 1 b G F z L 1 N l Y 3 R p b 2 4 x L m 0 g o h g A K K A U A A A A A A A A A A A A A A A A A A A A A A A A A A A A 7 V t t b 9 N W F P 5 e q f / B M p q U b F H W F N i X L U i s s I m N F 4 1 W 4 k M U V W l j 1 o j E R o 4 D R V E k 4 g x a a C f Y W N I h G F D R A m O j g F a 2 v l D 6 X 3 D s t v 9 i 1 + 8 3 9 r 2 O G 2 h o t 1 M h t f h e n 3 P u e X 3 u 9 T 1 F b l T K C T w z a P 5 O f N 7 b 0 9 t T H M u I X J Y Z G l a X F 7 c a t 5 o r U 9 r 8 M 3 X h / s b S G y b J 5 D m p t 4 d B P 4 q 8 p t R e K / I y e n h 0 f J T L x w d K o s j x 0 h l B P D c i C O c i 0 X L q Z K b A J V k S K T Z d S Q 0 I v I R e S M d M i u r c N e 3 O o l K t K / K 0 U r 2 v 3 p t C p I c y I 3 k u P i R m + O J Z Q S w M C P l S g R + 6 d J 4 r R h w J Y u U y + / a H B h t j j v H S Z w f i + n A l x p T Z r c a U K v + p z c y j I Q k 9 Z L I Z y R 1 5 P K X d l t X J V X u Q L x V G O N E Y 3 n g l N 1 e u U o f x t / v b v E 4 a V 2 / I 6 v U H z Z U V r f 5 i W H 1 2 U 6 n + r s i y X / 7 W e X O P 0 V 9 t J m 0 + m S T M e P Z o Y / 1 n 7 Z f n 2 o 1 F W x q J G 5 e M Q W 1 x V Z 2 q q 1 e v q A v L w 4 6 F t M Z a 8 M x A m p b e b 8 v I 6 B T 1 2 c M k 9 W z V / 9 H u 3 m + + / g n J 4 q c 9 8 e P m 3 I R S q y r y Y 6 V W U + T n L V M q U d u b r l 3 f u j 3 n e F N z t a F U F 9 T J G c e n B r k 8 c n v T o Y o R v / P F b K d q c S O S u r 0 K b l 1 A J d r b k + O D h c I D D 1 H f W J h R n 7 / Z f D m r y C + U 2 h + 6 l 9 d m 1 O n G s H r l S X P t F i 0 M S X F m a U O p I Z Y P d V r y u j 7 f l m B z d t q j k N P C R T y 0 G C 4 z O s Z E U v s M Z a S Z L w 4 h S + X z U V v N 2 v S 6 e m X e o a f d n X T o H c 5 m T e 1 G A r g j b a F 3 W I v P E R S f 8 R M o L Y x F U o 7 W 0 1 H c o 2 3 G m + t r S F M O K U V G x J c N + g 8 I E v j F 1 B n P z D d X f 7 V 5 D y H 3 i Q 8 I h Z E c z 0 X K h i R D g v 4 Q F w W 9 9 d E J F g n E f o r e C 5 i U Z a M V R 0 n N p U d K d V m 7 s 6 5 U J x X 5 G k H 1 g i h F A l a k Z z j c C 0 + J W U 6 M H y 6 O c n w 2 x 3 / f s d f T B E O + b 1 r F G 4 u 2 z i p U M 8 w p t b + U 2 o Q Z m p Z f 2 s Y 4 x m e 5 c c s i N E k R D z 8 R x D l h / P P 7 g S d E i J 7 9 t S i U z v v 1 6 + V i J D m 0 b D 3 P l F l D / 4 + M K Y 5 / D t u p R i f L p N D k p J m 3 Y g y u q K Q e I s Y U P S f F G F N p S f M / f r 4 W j X S F r l X X F R K k + K L r w F C n O 7 p 1 + e F G / a n j 8 i T D p P C F p 2 O 6 R u y 3 E o 5 H 7 2 P V l 3 X k k Q 4 r h s D F k f T o + P k M n z X + t p g E L Z A m s q 8 w u A F M d h l M d F J d 2 c 7 r l P j C I + s 0 V x A u c H Z k h V J Q z O N l l c C E 0 c p M 0 F O A U 7 1 8 Y r k R 3 G 5 t Q U H u V i 6 a R C 2 V y 6 h Z 6 G W o U 1 C n o E 5 B n Y I 6 B X W q K 3 W q T V Z J b C e t t A j V j u P G q 5 v q z U m i n q 0 U T V m 6 K 1 u M a v B K z K I h 2 s T 0 D P 7 l p S N c P l f I S Z w Y Y d H s 7 0 q C x A 1 K l x D L k w K P 8 o 3 1 e j z B h s g 9 C U / y 8 S / o n b K N L Y q R U 8 I l j v 7 t J Q 4 9 D B 3 g Y U v U m h t S t h R p B w 1 c X 1 M n V p T q j L 7 E y 3 O 0 c 6 Z i U P z 3 G 0 c r X s 4 t 1 f l 4 r i i 5 N C N I T 8 b w V 6 J Q 0 E t z T C / Q 7 t E F P X Y T l O D 1 L I M a p k r t n g G T l r C F o A B 7 o t S e a v U X D v G T X F H i s t 8 I O V / V M / z U 9 Q N n 1 c 3 V v 4 2 j K Q P u Y R N Y 8 g y k J J 3 6 t z k + G z / O n Z V O l Z A T 0 1 M 1 h U h A u g 5 e a J B c X t X 5 n 4 R G E g k a l A i 9 w t D Y w s X n 7 a U i I v U W v j S 8 3 v 5 E q j N U h x 3 g 2 v n W m 1 / D o y Y 6 T m u X v q z I E i 4 O C C V e i g y 3 w P g K v g k K k A b X r o W A d b 1 i m k P S q X M N U + G 7 Q d P U w o q l j W 1 t x u g W M H O y w x H t z p L M g e 2 b O H B 7 9 s G t b N o X O f A 7 G 9 c T y 9 p v s 8 h r c O P i h d H Z A L N 4 c b J X n T v L p H D j p h E N 9 u 3 l V Z a R x j i e S f T 1 M V y + y D F 9 l H 2 y K T O B M U 1 G P c c a 7 7 A E s 3 9 i F W Z L y H T L 0 T 8 l v z q U S R s K o r Q e V S A c h C k D S a P r I G G t f 7 + 5 f G y k 3 x o 5 4 B v Z b 4 0 c N E e M x w 4 Q X p 5 B n L U l h J z W P Z H Y D l O 4 C 3 R 9 1 y f 6 M P O x b q y + 1 o 8 l l U C r k R T m l 9 M x m M s s Z T 7 w 2 Q s B K K L F w o N g s p x d Q M D h T j Y I 4 B d Z B F N P 9 8 4 z n B V 0 t R S + X y T f w Q m A P 4 O F 2 v u T 0 F L w I Q D G q L P t v 1 / c s m s 0 M o C r h J n T Y f F t s 0 Z 3 X + T l G L o Y e 3 e K 7 1 S N A x w N n 5 4 0 x j 3 O 1 + 2 j q Y S T I p 0 S 3 8 1 9 p r H x o v D f k d 1 m p 5 t N 6 m d u z 2 c C M j x + T 8 A Y s B N g J 8 B O g J 0 A O w F 2 6 g J 2 O p R k D o b g 6 v 0 A Y X 6 8 D g J Q b n k f l D K i V D y T 0 7 8 1 O w A j Z l a i 6 P v F b Y k u H a M k 2 s M B O E c B L A B Y A L A A Y A H A A o A F d i c W 2 J u H O B / k s g B 2 i N O d K w M 7 f Y i D t z x A c x A 0 B 0 F z U I f N Q T v y r T 2 S w r k a t 6 H Z t 4 1 Z N s q g w k y 6 J Y 1 t 2 + i C h O 5 S w n h T N 3 G + / A E 3 w O E G O N w A h x v g c A M c b o B 3 s V M J a h X U K q h V U K u g V k G t g m 4 l 6 F a C b q X / f L c S B u e g Z 2 n v 9 i y F Q e 4 h T 6 m g f 2 l 7 / U u 7 V P n Q 0 r R D L U 0 7 Y W + 4 n Q O 3 c + B 2 D t z O g d s 5 c D s H u p x 2 0 Q U Z 6 H L a 6 S 4 n g F M A p w B O A Z w C O A V w a o / C q f / d Z e c u N j 4 B P A B 4 A P A A 4 A H A A 4 A H A A / 2 B j z Y m 0 c 9 0 A v V 8 V H P v 1 B L A Q I t A B Q A A g A I A L R r j V x y X 3 i y p Q A A A P Y A A A A S A A A A A A A A A A A A A A A A A A A A A A B D b 2 5 m a W c v U G F j a 2 F n Z S 5 4 b W x Q S w E C L Q A U A A I A C A C 0 a 4 1 c D 8 r p q 6 Q A A A D p A A A A E w A A A A A A A A A A A A A A A A D x A A A A W 0 N v b n R l b n R f V H l w Z X N d L n h t b F B L A Q I t A B Q A A g A I A L R r j V z Q N E m B h w c A A D x p A A A T A A A A A A A A A A A A A A A A A O I B A A B G b 3 J t d W x h c y 9 T Z W N 0 a W 9 u M S 5 t U E s F B g A A A A A D A A M A w g A A A L Y J 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u I 8 A Q A A A A A A w D w B 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x F b n R y e S B U e X B l P S J R d W V y e U d y b 3 V w c y I g V m F s d W U 9 I n N B Z 0 F B Q U F B Q U F B Q z l k W j N z U 1 B Z M l N L U l Z 3 N k 1 w S 2 Z Q d U V 1 V z V 0 T 2 1 X a y t T N m k r Y W x y Z V d 1 b i t l N H Z n Q U F B Q U F B Q U F B Q U F B Q m x M Z k 1 w e H N N S 1 Q 3 c 0 F 2 N 3 N C b z M x Z E V 1 V 3 R w d W U v a 3 V h V X I r Y V B 0 T 1 d 1 b i t l N H Z n Q U F B U U F B Q U E 9 P S I g L z 4 8 L 1 N 0 Y W J s Z U V u d H J p Z X M + P C 9 J d G V t P j x J d G V t P j x J d G V t T G 9 j Y X R p b 2 4 + P E l 0 Z W 1 U e X B l P k Z v c m 1 1 b G E 8 L 0 l 0 Z W 1 U e X B l P j x J d G V t U G F 0 a D 5 T Z W N 0 a W 9 u M S 9 U X y V F N S V C O S V C N C V F O S U 5 N i U 5 M y V F N C V C Q S U 4 Q i V F N i V B N S V B R C V F N S V B R S U 5 R i V F N y V C O C V C R 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N m N 2 N j O W M 2 L T V k N j g t N D Y y Y y 1 h O D I y L W Q 5 M m Y 5 M j V m M T J h N S I g L z 4 8 R W 5 0 c n k g V H l w Z T 0 i R m l s b G V k Q 2 9 t c G x l d G V S Z X N 1 b H R U b 1 d v c m t z a G V l d C I g V m F s d W U 9 I m w w I i A v P j x F b n R y e S B U e X B l P S J B Z G R l Z F R v R G F 0 Y U 1 v Z G V s I i B W Y W x 1 Z T 0 i b D A i I C 8 + P E V u d H J 5 I F R 5 c G U 9 I k Z p b G x F c n J v c k N v Z G U i I F Z h b H V l P S J z V W 5 r b m 9 3 b i I g L z 4 8 R W 5 0 c n k g V H l w Z T 0 i U X V l c n l H c m 9 1 c E l E I i B W Y W x 1 Z T 0 i c 2 V j O W Q 3 N W J k L W Y 2 N D g t N D g z N i 1 h N D U 1 L W M z Y T M y O T I 5 Z j N l Z S I g L z 4 8 R W 5 0 c n k g V H l w Z T 0 i U m V z d W x 0 V H l w Z S I g V m F s d W U 9 I n N U Y W J s Z S I g L z 4 8 R W 5 0 c n k g V H l w Z T 0 i T m F 2 a W d h d G l v b l N 0 Z X B O Y W 1 l I i B W Y W x 1 Z T 0 i c + O D i u O D k + O C s u O D v O O C t + O D p + O D s y I g L z 4 8 R W 5 0 c n k g V H l w Z T 0 i Q n V m Z m V y T m V 4 d F J l Z n J l c 2 g i I F Z h b H V l P S J s M S I g L z 4 8 R W 5 0 c n k g V H l w Z T 0 i R m l s b E x h c 3 R V c G R h d G V k I i B W Y W x 1 Z T 0 i Z D I w M j Y t M D Q t M D l U M D U 6 M j E 6 M z Q u M z k 0 M D A 1 M V o i I C 8 + P E V u d H J 5 I F R 5 c G U 9 I k Z p b G x T d G F 0 d X M i I F Z h b H V l P S J z Q 2 9 t c G x l d G U i I C 8 + P C 9 T d G F i b G V F b n R y a W V z P j w v S X R l b T 4 8 S X R l b T 4 8 S X R l b U x v Y 2 F 0 a W 9 u P j x J d G V t V H l w Z T 5 G b 3 J t d W x h P C 9 J d G V t V H l w Z T 4 8 S X R l b V B h d G g + U 2 V j d G l v b j E v V F 8 l R T U l Q j k l Q j Q l R T k l O T Y l O T M l R T Q l Q k E l O E I l R T Y l Q T U l Q U Q l R T U l Q U U l O U Y l R T c l Q j g l Q k U v J U U z J T g y J U J E J U U z J T g z J U J D J U U z J T g y J U I 5 P C 9 J d G V t U G F 0 a D 4 8 L 0 l 0 Z W 1 M b 2 N h d G l v b j 4 8 U 3 R h Y m x l R W 5 0 c m l l c y A v P j w v S X R l b T 4 8 S X R l b T 4 8 S X R l b U x v Y 2 F 0 a W 9 u P j x J d G V t V H l w Z T 5 G b 3 J t d W x h P C 9 J d G V t V H l w Z T 4 8 S X R l b V B h d G g + U 2 V j d G l v b j E v V F 8 l R T U l Q j k l Q j Q l R T k l O T Y l O T M l R T Q l Q k E l O E I l R T Y l Q T U l Q U Q l R T U l Q U U l O U Y l R T c l Q j g l Q k U v J U U 1 J U E 0 J T g 5 J U U 2 J T l C J U I 0 J U U z J T g x J T k 1 J U U z J T g y J T h D J U U z J T g x J T l G J U U 1 J T l F J T h C P C 9 J d G V t U G F 0 a D 4 8 L 0 l 0 Z W 1 M b 2 N h d G l v b j 4 8 U 3 R h Y m x l R W 5 0 c m l l c y A v P j w v S X R l b T 4 8 S X R l b T 4 8 S X R l b U x v Y 2 F 0 a W 9 u P j x J d G V t V H l w Z T 5 G b 3 J t d W x h P C 9 J d G V t V H l w Z T 4 8 S X R l b V B h d G g + U 2 V j d G l v b j E v V F 8 l R T U l Q j k l Q j Q l R T k l O T Y l O T M l R T Q l Q k E l O E I l R T Y l Q T U l Q U Q l R T U l Q U U l O U Y l R T c l Q j g l Q k U v J U U 1 J T g 5 J T h B J U U 5 J T k 5 J U E 0 J U U z J T g x J T k 1 J U U z J T g y J T h D J U U z J T g x J T l G J U U 0 J U J C J T k 2 J U U z J T g x J U F F J U U 1 J T g 4 J T k 3 P C 9 J d G V t U G F 0 a D 4 8 L 0 l 0 Z W 1 M b 2 N h d G l v b j 4 8 U 3 R h Y m x l R W 5 0 c m l l c y A v P j w v S X R l b T 4 8 S X R l b T 4 8 S X R l b U x v Y 2 F 0 a W 9 u P j x J d G V t V H l w Z T 5 G b 3 J t d W x h P C 9 J d G V t V H l w Z T 4 8 S X R l b V B h d G g + U 2 V j d G l v b j E v J U U 1 J T h B J U E w J U U 3 J U F F J T k 3 J U U 1 J U F G J U J F J U U 4 J U I x J U E x J U U z J T g y J U I w J U U z J T g z J U F C J U U z J T g z J U J D J U U z J T g z J T k 3 J U U 1 J T h D J T k 2 X y V F N S U 4 N S V B O C V F N C V C R C U 5 M z w v S X R l b V B h d G g + P C 9 J d G V t T G 9 j Y X R p b 2 4 + P F N 0 Y W J s Z U V u d H J p Z X M + P E V u d H J 5 I F R 5 c G U 9 I l F 1 Z X J 5 S U Q i I F Z h b H V l P S J z N 2 U 5 Z G J i M T M t Y m M 1 Z C 0 0 M T R h L T k 4 M m M t M D l h O G F k M 2 Q 5 Y 2 U 0 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V G F y Z 2 V 0 I i B W Y W x 1 Z T 0 i c + W K o O e u l + W v v u i x o e O C s O O D q + O D v O O D l + W M l l / l h a j k v Z M i I C 8 + P E V u d H J 5 I F R 5 c G U 9 I l J l Y 2 9 2 Z X J 5 V G F y Z 2 V 0 U 2 h l Z X Q i I F Z h b H V l P S J z 4 4 K v 4 4 K o 4 4 O q 5 7 W Q 5 p 6 c I i A v P j x F b n R y e S B U e X B l P S J S Z W N v d m V y e V R h c m d l d E N v b H V t b i I g V m F s d W U 9 I m w y I i A v P j x F b n R y e S B U e X B l P S J S Z W N v d m V y e V R h c m d l d F J v d y I g V m F s d W U 9 I m w z I i A v P j x F b n R y e S B U e X B l P S J R d W V y e U d y b 3 V w S U Q i I F Z h b H V l P S J z Z W M 5 Z D c 1 Y m Q t Z j Y 0 O C 0 0 O D M 2 L W E 0 N T U t Y z N h M z I 5 M j l m M 2 V l I i A v P j x F b n R y e S B U e X B l P S J G a W x s T G F z d F V w Z G F 0 Z W Q i I F Z h b H V l P S J k M j A y N i 0 w N C 0 x M 1 Q w N D o y O T o z N y 4 4 M T c 2 O D A 2 W i I g L z 4 8 R W 5 0 c n k g V H l w Z T 0 i R m l s b E N v b H V t b l R 5 c G V z I i B W Y W x 1 Z T 0 i c 0 F 3 Q U F B Q U E 9 I i A v P j x F b n R y e S B U e X B l P S J G a W x s Q 2 9 s d W 1 u T m F t Z X M i I F Z h b H V l P S J z W y Z x d W 9 0 O + a c i C Z x d W 9 0 O y w m c X V v d D v j g q T j g 7 P j g 4 f j g 4 P j g q / j g r k m c X V v d D s s J n F 1 b 3 Q 7 5 p y I 6 Y C j 5 5 W q J n F 1 b 3 Q 7 L C Z x d W 9 0 O + m V t + a c n + S 8 k e a l r S Z x d W 9 0 O y w m c X V v d D v m l 6 X k u 5 g m c X V v d D t d I i A v P j x F b n R y e S B U e X B l P S J G a W x s U 3 R h d H V z I i B W Y W x 1 Z T 0 i c 0 N v b X B s Z X R l I i A v P j x F b n R y e S B U e X B l P S J G a W x s R X J y b 3 J D b 3 V u d C I g V m F s d W U 9 I m w w I i A v P j x F b n R y e S B U e X B l P S J G a W x s R X J y b 3 J D b 2 R l I i B W Y W x 1 Z T 0 i c 1 V u a 2 5 v d 2 4 i I C 8 + P E V u d H J 5 I F R 5 c G U 9 I l J l b G F 0 a W 9 u c 2 h p c E l u Z m 9 D b 2 5 0 Y W l u Z X I i I F Z h b H V l P S J z e y Z x d W 9 0 O 2 N v b H V t b k N v d W 5 0 J n F 1 b 3 Q 7 O j U s J n F 1 b 3 Q 7 a 2 V 5 Q 2 9 s d W 1 u T m F t Z X M m c X V v d D s 6 W 1 0 s J n F 1 b 3 Q 7 c X V l c n l S Z W x h d G l v b n N o a X B z J n F 1 b 3 Q 7 O l t d L C Z x d W 9 0 O 2 N v b H V t b k l k Z W 5 0 a X R p Z X M m c X V v d D s 6 W y Z x d W 9 0 O 1 N l Y 3 R p b 2 4 x L + W K o O e u l + W v v u i x o e O C s O O D q + O D v O O D l + W M l l / l h a j k v Z M v Q X V 0 b 1 J l b W 9 2 Z W R D b 2 x 1 b W 5 z M S 5 7 5 p y I L D B 9 J n F 1 b 3 Q 7 L C Z x d W 9 0 O 1 N l Y 3 R p b 2 4 x L + W K o O e u l + W v v u i x o e O C s O O D q + O D v O O D l + W M l l / l h a j k v Z M v Q X V 0 b 1 J l b W 9 2 Z W R D b 2 x 1 b W 5 z M S 5 7 4 4 K k 4 4 O z 4 4 O H 4 4 O D 4 4 K v 4 4 K 5 L D F 9 J n F 1 b 3 Q 7 L C Z x d W 9 0 O 1 N l Y 3 R p b 2 4 x L + W K o O e u l + W v v u i x o e O C s O O D q + O D v O O D l + W M l l / l h a j k v Z M v Q X V 0 b 1 J l b W 9 2 Z W R D b 2 x 1 b W 5 z M S 5 7 5 p y I 6 Y C j 5 5 W q L D J 9 J n F 1 b 3 Q 7 L C Z x d W 9 0 O 1 N l Y 3 R p b 2 4 x L + W K o O e u l + W v v u i x o e O C s O O D q + O D v O O D l + W M l l / l h a j k v Z M v Q X V 0 b 1 J l b W 9 2 Z W R D b 2 x 1 b W 5 z M S 5 7 6 Z W 3 5 p y f 5 L y R 5 q W t L D N 9 J n F 1 b 3 Q 7 L C Z x d W 9 0 O 1 N l Y 3 R p b 2 4 x L + W K o O e u l + W v v u i x o e O C s O O D q + O D v O O D l + W M l l / l h a j k v Z M v Q X V 0 b 1 J l b W 9 2 Z W R D b 2 x 1 b W 5 z M S 5 7 5 p e l 5 L u Y L D R 9 J n F 1 b 3 Q 7 X S w m c X V v d D t D b 2 x 1 b W 5 D b 3 V u d C Z x d W 9 0 O z o 1 L C Z x d W 9 0 O 0 t l e U N v b H V t b k 5 h b W V z J n F 1 b 3 Q 7 O l t d L C Z x d W 9 0 O 0 N v b H V t b k l k Z W 5 0 a X R p Z X M m c X V v d D s 6 W y Z x d W 9 0 O 1 N l Y 3 R p b 2 4 x L + W K o O e u l + W v v u i x o e O C s O O D q + O D v O O D l + W M l l / l h a j k v Z M v Q X V 0 b 1 J l b W 9 2 Z W R D b 2 x 1 b W 5 z M S 5 7 5 p y I L D B 9 J n F 1 b 3 Q 7 L C Z x d W 9 0 O 1 N l Y 3 R p b 2 4 x L + W K o O e u l + W v v u i x o e O C s O O D q + O D v O O D l + W M l l / l h a j k v Z M v Q X V 0 b 1 J l b W 9 2 Z W R D b 2 x 1 b W 5 z M S 5 7 4 4 K k 4 4 O z 4 4 O H 4 4 O D 4 4 K v 4 4 K 5 L D F 9 J n F 1 b 3 Q 7 L C Z x d W 9 0 O 1 N l Y 3 R p b 2 4 x L + W K o O e u l + W v v u i x o e O C s O O D q + O D v O O D l + W M l l / l h a j k v Z M v Q X V 0 b 1 J l b W 9 2 Z W R D b 2 x 1 b W 5 z M S 5 7 5 p y I 6 Y C j 5 5 W q L D J 9 J n F 1 b 3 Q 7 L C Z x d W 9 0 O 1 N l Y 3 R p b 2 4 x L + W K o O e u l + W v v u i x o e O C s O O D q + O D v O O D l + W M l l / l h a j k v Z M v Q X V 0 b 1 J l b W 9 2 Z W R D b 2 x 1 b W 5 z M S 5 7 6 Z W 3 5 p y f 5 L y R 5 q W t L D N 9 J n F 1 b 3 Q 7 L C Z x d W 9 0 O 1 N l Y 3 R p b 2 4 x L + W K o O e u l + W v v u i x o e O C s O O D q + O D v O O D l + W M l l / l h a j k v Z M v Q X V 0 b 1 J l b W 9 2 Z W R D b 2 x 1 b W 5 z M S 5 7 5 p e l 5 L u Y L D R 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l R T U l O E E l Q T A l R T c l Q U U l O T c l R T U l Q U Y l Q k U l R T g l Q j E l Q T E l R T M l O D I l Q j A l R T M l O D M l Q U I l R T M l O D M l Q k M l R T M l O D M l O T c l R T U l O E M l O T Z f J U U 1 J T g 1 J U E 4 J U U 0 J U J E J T k z L y V F M y U 4 M i V C R C V F M y U 4 M y V C Q y V F M y U 4 M i V C O T w v S X R l b V B h d G g + P C 9 J d G V t T G 9 j Y X R p b 2 4 + P F N 0 Y W J s Z U V u d H J p Z X M g L z 4 8 L 0 l 0 Z W 0 + P E l 0 Z W 0 + P E l 0 Z W 1 M b 2 N h d G l v b j 4 8 S X R l b V R 5 c G U + R m 9 y b X V s Y T w v S X R l b V R 5 c G U + P E l 0 Z W 1 Q Y X R o P l N l Y 3 R p b 2 4 x L y V F N S U 4 Q S V B M C V F N y V B R S U 5 N y V F N S V B R i V C R S V F O C V C M S V B M S V F M y U 4 M i V C M C V F M y U 4 M y V B Q i V F M y U 4 M y V C Q y V F M y U 4 M y U 5 N y V F N S U 4 Q y U 5 N l 8 l R T U l O D U l Q T g l R T Q l Q k Q l O T M v J U U 4 J U J G J U J E J U U 1 J T h B J U E w J U U z J T g x J T k 1 J U U z J T g y J T h D J U U z J T g x J T l G J U U z J T g y J U F C J U U z J T g y J U I 5 J U U z J T g y J U J G J U U z J T g z J U E w P C 9 J d G V t U G F 0 a D 4 8 L 0 l 0 Z W 1 M b 2 N h d G l v b j 4 8 U 3 R h Y m x l R W 5 0 c m l l c y A v P j w v S X R l b T 4 8 S X R l b T 4 8 S X R l b U x v Y 2 F 0 a W 9 u P j x J d G V t V H l w Z T 5 G b 3 J t d W x h P C 9 J d G V t V H l w Z T 4 8 S X R l b V B h d G g + U 2 V j d G l v b j E v J U U 1 J T h B J U E w J U U 3 J U F F J T k 3 J U U 1 J U F G J U J F J U U 4 J U I x J U E x J U U z J T g y J U I w J U U z J T g z J U F C J U U z J T g z J U J D J U U z J T g z J T k 3 J U U 1 J T h D J T k 2 X y V F N S U 4 N S V B O C V F N C V C R C U 5 M y 8 l R T M l O D M l O T U l R T M l O D I l Q T M l R T M l O D M l Q U I l R T M l O D I l Q k Y l R T M l O D M l Q k M l R T M l O D E l O T U l R T M l O D I l O E M l R T M l O D E l O U Y l R T g l Q T E l O E M 8 L 0 l 0 Z W 1 Q Y X R o P j w v S X R l b U x v Y 2 F 0 a W 9 u P j x T d G F i b G V F b n R y a W V z I C 8 + P C 9 J d G V t P j x J d G V t P j x J d G V t T G 9 j Y X R p b 2 4 + P E l 0 Z W 1 U e X B l P k Z v c m 1 1 b G E 8 L 0 l 0 Z W 1 U e X B l P j x J d G V t U G F 0 a D 5 T Z W N 0 a W 9 u M S 8 l R T U l O E E l Q T A l R T c l Q U U l O T c l R T U l Q U Y l Q k U l R T g l Q j E l Q T E l R T M l O D I l Q j A l R T M l O D M l Q U I l R T M l O D M l Q k M l R T M l O D M l O T c l R T U l O E M l O T Z f J U U 1 J T g 1 J U E 4 J U U 0 J U J E J T k z L y V F N C V C O C V B N i V F M y U 4 M S V C O S V F N i U 5 Q i V C R i V F M y U 4 M S U 4 O C V F M y U 4 M i U 4 O S V F M y U 4 M i U 4 Q y V F M y U 4 M S U 5 R i V F O C V B M S U 4 Q z w v S X R l b V B h d G g + P C 9 J d G V t T G 9 j Y X R p b 2 4 + P F N 0 Y W J s Z U V u d H J p Z X M g L z 4 8 L 0 l 0 Z W 0 + P E l 0 Z W 0 + P E l 0 Z W 1 M b 2 N h d G l v b j 4 8 S X R l b V R 5 c G U + R m 9 y b X V s Y T w v S X R l b V R 5 c G U + P E l 0 Z W 1 Q Y X R o P l N l Y 3 R p b 2 4 x L y V F N S U 4 Q S V B M C V F N y V B R S U 5 N y V F N S V B R i V C R S V F O C V C M S V B M S V F M y U 4 M i V C M C V F M y U 4 M y V B Q i V F M y U 4 M y V C Q y V F M y U 4 M y U 5 N y V F N S U 4 Q y U 5 N l 8 l R T U l O D U l Q T g l R T Q l Q k Q l O T M v J U U 2 J T h D J U J G J U U 1 J T g 1 J U E 1 J U U z J T g x J T k 1 J U U z J T g y J T h D J U U z J T g x J T l G J U U 2 J T l D J T g 4 P C 9 J d G V t U G F 0 a D 4 8 L 0 l 0 Z W 1 M b 2 N h d G l v b j 4 8 U 3 R h Y m x l R W 5 0 c m l l c y A v P j w v S X R l b T 4 8 S X R l b T 4 8 S X R l b U x v Y 2 F 0 a W 9 u P j x J d G V t V H l w Z T 5 G b 3 J t d W x h P C 9 J d G V t V H l w Z T 4 8 S X R l b V B h d G g + U 2 V j d G l v b j E v J U U 1 J T h B J U E w J U U 3 J U F F J T k 3 J U U 1 J U F G J U J F J U U 4 J U I x J U E x J U U z J T g y J U I w J U U z J T g z J U F C J U U z J T g z J U J D J U U z J T g z J T k 3 J U U 1 J T h D J T k 2 X y V F N S U 4 N S V B O C V F N C V C R C U 5 M y 8 l R T U l O D k l O E E l R T k l O T k l Q T Q l R T M l O D E l O T U l R T M l O D I l O E M l R T M l O D E l O U Y l R T Q l Q k I l O T Y l R T M l O D E l Q U U l R T U l O D g l O T c 8 L 0 l 0 Z W 1 Q Y X R o P j w v S X R l b U x v Y 2 F 0 a W 9 u P j x T d G F i b G V F b n R y a W V z I C 8 + P C 9 J d G V t P j x J d G V t P j x J d G V t T G 9 j Y X R p b 2 4 + P E l 0 Z W 1 U e X B l P k Z v c m 1 1 b G E 8 L 0 l 0 Z W 1 U e X B l P j x J d G V t U G F 0 a D 5 T Z W N 0 a W 9 u M S 8 l R T U l O E E l Q T A l R T c l Q U U l O T c l R T U l Q U Y l Q k U l R T g l Q j E l Q T E l R T M l O D I l Q j A l R T M l O D M l Q U I l R T M l O D M l Q k M l R T M l O D M l O T c l R T U l O E M l O T Z f J U U 1 J T g 1 J U E 4 J U U 0 J U J E J T k z L y V F O C V C R i V C R C V F N S U 4 Q S V B M C V F M y U 4 M S U 5 N S V F M y U 4 M i U 4 Q y V F M y U 4 M S U 5 R i V F M y U 4 M i V B N C V F M y U 4 M y V C M y V F M y U 4 M y U 4 N y V F M y U 4 M y U 4 M y V F M y U 4 M i V B R i V F M y U 4 M i V C O T w v S X R l b V B h d G g + P C 9 J d G V t T G 9 j Y X R p b 2 4 + P F N 0 Y W J s Z U V u d H J p Z X M g L z 4 8 L 0 l 0 Z W 0 + P E l 0 Z W 0 + P E l 0 Z W 1 M b 2 N h d G l v b j 4 8 S X R l b V R 5 c G U + R m 9 y b X V s Y T w v S X R l b V R 5 c G U + P E l 0 Z W 1 Q Y X R o P l N l Y 3 R p b 2 4 x L y V F N S U 4 Q S V B M C V F N y V B R S U 5 N y V F N S V B R i V C R S V F O C V C M S V B M S V F M y U 4 M i V C M C V F M y U 4 M y V B Q i V F M y U 4 M y V C Q y V F M y U 4 M y U 5 N y V F N S U 4 Q y U 5 N l 8 l R T U l O D U l Q T g l R T Q l Q k Q l O T M v J U U z J T g y J U I w J U U z J T g z J U F C J U U z J T g z J U J D J U U z J T g z J T k 3 J U U 1 J T h D J T k 2 J U U z J T g x J T k 1 J U U z J T g y J T h D J U U z J T g x J T l G J U U 4 J U E x J T h D P C 9 J d G V t U G F 0 a D 4 8 L 0 l 0 Z W 1 M b 2 N h d G l v b j 4 8 U 3 R h Y m x l R W 5 0 c m l l c y A v P j w v S X R l b T 4 8 S X R l b T 4 8 S X R l b U x v Y 2 F 0 a W 9 u P j x J d G V t V H l w Z T 5 G b 3 J t d W x h P C 9 J d G V t V H l w Z T 4 8 S X R l b V B h d G g + U 2 V j d G l v b j E v J U U 1 J T h B J U E w J U U 3 J U F F J T k 3 J U U 1 J U F G J U J F J U U 4 J U I x J U E x J U U z J T g y J U I w J U U z J T g z J U F C J U U z J T g z J U J D J U U z J T g z J T k 3 J U U 1 J T h D J T k 2 X y V F N S U 4 N S V B O C V F N C V C R C U 5 M y 8 l R T g l Q k Y l Q k Q l R T U l O E E l Q T A l R T M l O D E l O T U l R T M l O D I l O E M l R T M l O D E l O U Y l R T M l O D I l Q U I l R T M l O D I l Q j k l R T M l O D I l Q k Y l R T M l O D M l Q T A x P C 9 J d G V t U G F 0 a D 4 8 L 0 l 0 Z W 1 M b 2 N h d G l v b j 4 8 U 3 R h Y m x l R W 5 0 c m l l c y A v P j w v S X R l b T 4 8 S X R l b T 4 8 S X R l b U x v Y 2 F 0 a W 9 u P j x J d G V t V H l w Z T 5 G b 3 J t d W x h P C 9 J d G V t V H l w Z T 4 8 S X R l b V B h d G g + U 2 V j d G l v b j E v J U U 1 J T h B J U E w J U U 3 J U F F J T k 3 J U U 1 J U F G J U J F J U U 4 J U I x J U E x J U U z J T g y J U I w J U U z J T g z J U F C J U U z J T g z J U J D J U U z J T g z J T k 3 J U U 1 J T h D J T k 2 X y V F N S U 4 N S V B O C V F N C V C R C U 5 M y 8 l R T U l Q j E l O T U l R T k l O T Y l O E I l R T M l O D E l O T U l R T M l O D I l O E M l R T M l O D E l O U Y l M j A l R T M l O D I l Q j A l R T M l O D M l Q U I l R T M l O D M l Q k M l R T M l O D M l O T c l R T k l O D A l Q T M l R T c l O T U l Q U E 8 L 0 l 0 Z W 1 Q Y X R o P j w v S X R l b U x v Y 2 F 0 a W 9 u P j x T d G F i b G V F b n R y a W V z I C 8 + P C 9 J d G V t P j x J d G V t P j x J d G V t T G 9 j Y X R p b 2 4 + P E l 0 Z W 1 U e X B l P k Z v c m 1 1 b G E 8 L 0 l 0 Z W 1 U e X B l P j x J d G V t U G F 0 a D 5 T Z W N 0 a W 9 u M S 8 l R T U l O E E l Q T A l R T c l Q U U l O T c l R T U l Q U Y l Q k U l R T g l Q j E l Q T E l R T M l O D I l Q j A l R T M l O D M l Q U I l R T M l O D M l Q k M l R T M l O D M l O T c l R T U l O E M l O T Z f J U U 1 J T g 1 J U E 4 J U U 0 J U J E J T k z L y V F N S U 4 O S U 4 Q S V F O S U 5 O S V B N C V F M y U 4 M S U 5 N S V F M y U 4 M i U 4 Q y V F M y U 4 M S U 5 R i V F N S U 4 O C U 5 N z w v S X R l b V B h d G g + P C 9 J d G V t T G 9 j Y X R p b 2 4 + P F N 0 Y W J s Z U V u d H J p Z X M g L z 4 8 L 0 l 0 Z W 0 + P E l 0 Z W 0 + P E l 0 Z W 1 M b 2 N h d G l v b j 4 8 S X R l b V R 5 c G U + R m 9 y b X V s Y T w v S X R l b V R 5 c G U + P E l 0 Z W 1 Q Y X R o P l N l Y 3 R p b 2 4 x L y V F N S U 4 Q S V B M C V F N y V B R S U 5 N y V F N S V B R i V C R S V F O C V C M S V B M S V F M y U 4 M i V C M C V F M y U 4 M y V B Q i V F M y U 4 M y V C Q y V F M y U 4 M y U 5 N y V F N S U 4 Q y U 5 N l 8 l R T U l O D U l Q T g l R T Q l Q k Q l O T M v J U U 0 J U I 4 J U E 2 J U U z J T g x J U I 5 J U U 2 J T l C J U J G J U U z J T g x J T g 4 J U U z J T g y J T g 5 J U U z J T g y J T h D J U U z J T g x J T l G J U U 1 J T g 4 J T k 3 P C 9 J d G V t U G F 0 a D 4 8 L 0 l 0 Z W 1 M b 2 N h d G l v b j 4 8 U 3 R h Y m x l R W 5 0 c m l l c y A v P j w v S X R l b T 4 8 S X R l b T 4 8 S X R l b U x v Y 2 F 0 a W 9 u P j x J d G V t V H l w Z T 5 G b 3 J t d W x h P C 9 J d G V t V H l w Z T 4 8 S X R l b V B h d G g + U 2 V j d G l v b j E v J U U 1 J U F G J U J F J U U 4 J U I x J U E x J U U 2 J T k 3 J U E 1 X y V F N S U 4 N S V B O C V F N C V C R C U 5 M z w v S X R l b V B h d G g + P C 9 J d G V t T G 9 j Y X R p b 2 4 + P F N 0 Y W J s Z U V u d H J p Z X M + P E V u d H J 5 I F R 5 c G U 9 I l F 1 Z X J 5 S U Q i I F Z h b H V l P S J z Z T Q w M W Y x Z T M t Z W I z Z i 0 0 M G N m L T k w O G Y t M j I y M G V j Y W U 2 N 2 I 1 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V G F y Z 2 V 0 I i B W Y W x 1 Z T 0 i c + W v v u i x o e a X p V / l h a j k v Z M i I C 8 + P E V u d H J 5 I F R 5 c G U 9 I l J l Y 2 9 2 Z X J 5 V G F y Z 2 V 0 U 2 h l Z X Q i I F Z h b H V l P S J z 4 4 K v 4 4 K o 4 4 O q 5 7 W Q 5 p 6 c I i A v P j x F b n R y e S B U e X B l P S J S Z W N v d m V y e V R h c m d l d E N v b H V t b i I g V m F s d W U 9 I m w 4 I i A v P j x F b n R y e S B U e X B l P S J S Z W N v d m V y e V R h c m d l d F J v d y I g V m F s d W U 9 I m w x O C I g L z 4 8 R W 5 0 c n k g V H l w Z T 0 i T G 9 h Z G V k V G 9 B b m F s e X N p c 1 N l c n Z p Y 2 V z I i B W Y W x 1 Z T 0 i b D A i I C 8 + P E V u d H J 5 I F R 5 c G U 9 I l F 1 Z X J 5 R 3 J v d X B J R C I g V m F s d W U 9 I n N l Y z l k N z V i Z C 1 m N j Q 4 L T Q 4 M z Y t Y T Q 1 N S 1 j M 2 E z M j k y O W Y z Z W U i I C 8 + P E V u d H J 5 I F R 5 c G U 9 I k Z p b G x M Y X N 0 V X B k Y X R l Z C I g V m F s d W U 9 I m Q y M D I 2 L T A 0 L T E z V D A 0 O j I 5 O j M 5 L j M 2 M T Y 0 N D l a I i A v P j x F b n R y e S B U e X B l P S J G a W x s Q 2 9 s d W 1 u V H l w Z X M i I F Z h b H V l P S J z Q X d Z R E F 3 P T 0 i I C 8 + P E V u d H J 5 I F R 5 c G U 9 I k Z p b G x D b 2 x 1 b W 5 O Y W 1 l c y I g V m F s d W U 9 I n N b J n F 1 b 3 Q 7 5 p y I J n F 1 b 3 Q 7 L C Z x d W 9 0 O + W v v u i x o e a X p S Z x d W 9 0 O y w m c X V v d D v j g q v j g q b j g 7 P j g 4 g m c X V v d D s s J n F 1 b 3 Q 7 4 4 K k 4 4 O z 4 4 O H 4 4 O D 4 4 K v 4 4 K 5 J n F 1 b 3 Q 7 X S 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0 L C Z x d W 9 0 O 2 t l e U N v b H V t b k 5 h b W V z J n F 1 b 3 Q 7 O l t d L C Z x d W 9 0 O 3 F 1 Z X J 5 U m V s Y X R p b 2 5 z a G l w c y Z x d W 9 0 O z p b X S w m c X V v d D t j b 2 x 1 b W 5 J Z G V u d G l 0 a W V z J n F 1 b 3 Q 7 O l s m c X V v d D t T Z W N 0 a W 9 u M S / l r 7 7 o s a H m l 6 V f 5 Y W o 5 L 2 T L 0 F 1 d G 9 S Z W 1 v d m V k Q 2 9 s d W 1 u c z E u e + a c i C w w f S Z x d W 9 0 O y w m c X V v d D t T Z W N 0 a W 9 u M S / l r 7 7 o s a H m l 6 V f 5 Y W o 5 L 2 T L 0 F 1 d G 9 S Z W 1 v d m V k Q 2 9 s d W 1 u c z E u e + W v v u i x o e a X p S w x f S Z x d W 9 0 O y w m c X V v d D t T Z W N 0 a W 9 u M S / l r 7 7 o s a H m l 6 V f 5 Y W o 5 L 2 T L 0 F 1 d G 9 S Z W 1 v d m V k Q 2 9 s d W 1 u c z E u e + O C q + O C p u O D s + O D i C w y f S Z x d W 9 0 O y w m c X V v d D t T Z W N 0 a W 9 u M S / l r 7 7 o s a H m l 6 V f 5 Y W o 5 L 2 T L 0 F 1 d G 9 S Z W 1 v d m V k Q 2 9 s d W 1 u c z E u e + O C p O O D s + O D h + O D g + O C r + O C u S w z f S Z x d W 9 0 O 1 0 s J n F 1 b 3 Q 7 Q 2 9 s d W 1 u Q 2 9 1 b n Q m c X V v d D s 6 N C w m c X V v d D t L Z X l D b 2 x 1 b W 5 O Y W 1 l c y Z x d W 9 0 O z p b X S w m c X V v d D t D b 2 x 1 b W 5 J Z G V u d G l 0 a W V z J n F 1 b 3 Q 7 O l s m c X V v d D t T Z W N 0 a W 9 u M S / l r 7 7 o s a H m l 6 V f 5 Y W o 5 L 2 T L 0 F 1 d G 9 S Z W 1 v d m V k Q 2 9 s d W 1 u c z E u e + a c i C w w f S Z x d W 9 0 O y w m c X V v d D t T Z W N 0 a W 9 u M S / l r 7 7 o s a H m l 6 V f 5 Y W o 5 L 2 T L 0 F 1 d G 9 S Z W 1 v d m V k Q 2 9 s d W 1 u c z E u e + W v v u i x o e a X p S w x f S Z x d W 9 0 O y w m c X V v d D t T Z W N 0 a W 9 u M S / l r 7 7 o s a H m l 6 V f 5 Y W o 5 L 2 T L 0 F 1 d G 9 S Z W 1 v d m V k Q 2 9 s d W 1 u c z E u e + O C q + O C p u O D s + O D i C w y f S Z x d W 9 0 O y w m c X V v d D t T Z W N 0 a W 9 u M S / l r 7 7 o s a H m l 6 V f 5 Y W o 5 L 2 T L 0 F 1 d G 9 S Z W 1 v d m V k Q 2 9 s d W 1 u c z E u e + O C p O O D s + O D h + O D g + O C r + O C u S w z 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U U 1 J U F G J U J F J U U 4 J U I x J U E x J U U 2 J T k 3 J U E 1 X y V F N S U 4 N S V B O C V F N C V C R C U 5 M y 8 l R T M l O D I l Q k Q l R T M l O D M l Q k M l R T M l O D I l Q j k 8 L 0 l 0 Z W 1 Q Y X R o P j w v S X R l b U x v Y 2 F 0 a W 9 u P j x T d G F i b G V F b n R y a W V z I C 8 + P C 9 J d G V t P j x J d G V t P j x J d G V t T G 9 j Y X R p b 2 4 + P E l 0 Z W 1 U e X B l P k Z v c m 1 1 b G E 8 L 0 l 0 Z W 1 U e X B l P j x J d G V t U G F 0 a D 5 T Z W N 0 a W 9 u M S 8 l R T U l Q U Y l Q k U l R T g l Q j E l Q T E l R T Y l O T c l Q T V f J U U 1 J T g 1 J U E 4 J U U 0 J U J E J T k z L y V F M y U 4 M y U 5 N S V F M y U 4 M i V B M y V F M y U 4 M y V B Q i V F M y U 4 M i V C R i V F M y U 4 M y V C Q y V F M y U 4 M S U 5 N S V F M y U 4 M i U 4 Q y V F M y U 4 M S U 5 R i V F O C V B M S U 4 Q z w v S X R l b V B h d G g + P C 9 J d G V t T G 9 j Y X R p b 2 4 + P F N 0 Y W J s Z U V u d H J p Z X M g L z 4 8 L 0 l 0 Z W 0 + P E l 0 Z W 0 + P E l 0 Z W 1 M b 2 N h d G l v b j 4 8 S X R l b V R 5 c G U + R m 9 y b X V s Y T w v S X R l b V R 5 c G U + P E l 0 Z W 1 Q Y X R o P l N l Y 3 R p b 2 4 x L y V F N S V B R i V C R S V F O C V C M S V B M S V F N i U 5 N y V B N V 8 l R T U l O D U l Q T g l R T Q l Q k Q l O T M v J U U 2 J T h D J U J G J U U 1 J T g 1 J U E 1 J U U z J T g x J T k 1 J U U z J T g y J T h D J U U z J T g x J T l G J U U 2 J T l D J T g 4 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U I l R T M l O D I l Q j k l R T M l O D I l Q k Y l R T M l O D M l Q T A 8 L 0 l 0 Z W 1 Q Y X R o P j w v S X R l b U x v Y 2 F 0 a W 9 u P j x T d G F i b G V F b n R y a W V z I C 8 + P C 9 J d G V t P j x J d G V t P j x J d G V t T G 9 j Y X R p b 2 4 + P E l 0 Z W 1 U e X B l P k Z v c m 1 1 b G E 8 L 0 l 0 Z W 1 U e X B l P j x J d G V t U G F 0 a D 5 T Z W N 0 a W 9 u M S 8 l R T U l Q U Y l Q k U l R T g l Q j E l Q T E l R T Y l O T c l Q T V f J U U 1 J T g 1 J U E 4 J U U 0 J U J E J T k z L y V F N C V C O C V B N i V F M y U 4 M S V C O S V F N i U 5 Q i V C R i V F M y U 4 M S U 4 O C V F M y U 4 M i U 4 O S V F M y U 4 M i U 4 Q y V F M y U 4 M S U 5 R i V F O C V B M S U 4 Q z w v S X R l b V B h d G g + P C 9 J d G V t T G 9 j Y X R p b 2 4 + P F N 0 Y W J s Z U V u d H J p Z X M g L z 4 8 L 0 l 0 Z W 0 + P E l 0 Z W 0 + P E l 0 Z W 1 M b 2 N h d G l v b j 4 8 S X R l b V R 5 c G U + R m 9 y b X V s Y T w v S X R l b V R 5 c G U + P E l 0 Z W 1 Q Y X R o P l N l Y 3 R p b 2 4 x L y V F N S V B R i V C R S V F O C V C M S V B M S V F N i U 5 N y V B N V 8 l R T U l O D U l Q T g l R T Q l Q k Q l O T M v J U U 1 J T g 5 J T h B J U U 5 J T k 5 J U E 0 J U U z J T g x J T k 1 J U U z J T g y J T h D J U U z J T g x J T l G J U U 0 J U J C J T k 2 J U U z J T g x J U F F J U U 1 J T g 4 J T k 3 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Q U Y l Q k U l R T g l Q j E l Q T E l R T Y l O T c l Q T V f J U U 1 J T g 1 J U E 4 J U U 0 J U J E J T k z L y V F M y U 4 M i V C M C V F M y U 4 M y V B Q i V F M y U 4 M y V C Q y V F M y U 4 M y U 5 N y V F N S U 4 Q y U 5 N i V F M y U 4 M S U 5 N S V F M y U 4 M i U 4 Q y V F M y U 4 M S U 5 R i V F O C V B M S U 4 Q z w v S X R l b V B h d G g + P C 9 J d G V t T G 9 j Y X R p b 2 4 + P F N 0 Y W J s Z U V u d H J p Z X M g L z 4 8 L 0 l 0 Z W 0 + P E l 0 Z W 0 + P E l 0 Z W 1 M b 2 N h d G l v b j 4 8 S X R l b V R 5 c G U + R m 9 y b X V s Y T w v S X R l b V R 5 c G U + P E l 0 Z W 1 Q Y X R o P l N l Y 3 R p b 2 4 x L y V F N S V B R i V C R S V F O C V C M S V B M S V F N i U 5 N y V B N V 8 l R T U l O D U l Q T g l R T Q l Q k Q l O T M v J U U 4 J U J G J U J E J U U 1 J T h B J U E w J U U z J T g x J T k 1 J U U z J T g y J T h D J U U z J T g x J T l G J U U z J T g y J U F C J U U z J T g y J U I 5 J U U z J T g y J U J G J U U z J T g z J U E w M T w v S X R l b V B h d G g + P C 9 J d G V t T G 9 j Y X R p b 2 4 + P F N 0 Y W J s Z U V u d H J p Z X M g L z 4 8 L 0 l 0 Z W 0 + P E l 0 Z W 0 + P E l 0 Z W 1 M b 2 N h d G l v b j 4 8 S X R l b V R 5 c G U + R m 9 y b X V s Y T w v S X R l b V R 5 c G U + P E l 0 Z W 1 Q Y X R o P l N l Y 3 R p b 2 4 x L y V F N S V B R i V C R S V F O C V C M S V B M S V F N i U 5 N y V B N V 8 l R T U l O D U l Q T g l R T Q l Q k Q l O T M v J U U 1 J U I x J T k 1 J U U 5 J T k 2 J T h C J U U z J T g x J T k 1 J U U z J T g y J T h D J U U z J T g x J T l G J T I w J U U z J T g y J U I w J U U z J T g z J U F C J U U z J T g z J U J D J U U z J T g z J T k 3 J U U 5 J T g w J U E z J U U 3 J T k 1 J U F B P C 9 J d G V t U G F 0 a D 4 8 L 0 l 0 Z W 1 M b 2 N h d G l v b j 4 8 U 3 R h Y m x l R W 5 0 c m l l c y A v P j w v S X R l b T 4 8 S X R l b T 4 8 S X R l b U x v Y 2 F 0 a W 9 u P j x J d G V t V H l w Z T 5 G b 3 J t d W x h P C 9 J d G V t V H l w Z T 4 8 S X R l b V B h d G g + U 2 V j d G l v b j E v J U U 1 J U F G J U J F J U U 4 J U I x J U E x J U U 2 J T k 3 J U E 1 X y V F N S U 4 N S V B O C V F N C V C R C U 5 M y 8 l R T U l O D k l O E E l R T k l O T k l Q T Q l R T M l O D E l O T U l R T M l O D I l O E M l R T M l O D E l O U Y l R T U l O D g l O T c 8 L 0 l 0 Z W 1 Q Y X R o P j w v S X R l b U x v Y 2 F 0 a W 9 u P j x T d G F i b G V F b n R y a W V z I C 8 + P C 9 J d G V t P j x J d G V t P j x J d G V t T G 9 j Y X R p b 2 4 + P E l 0 Z W 1 U e X B l P k Z v c m 1 1 b G E 8 L 0 l 0 Z W 1 U e X B l P j x J d G V t U G F 0 a D 5 T Z W N 0 a W 9 u M S 8 l R T U l Q U Y l Q k U l R T g l Q j E l Q T E l R T Y l O T c l Q T V f J U U 1 J T g 1 J U E 4 J U U 0 J U J E J T k z L y V F N C V C O C V B N i V F M y U 4 M S V C O S V F N i U 5 Q i V C R i V F M y U 4 M S U 4 O C V F M y U 4 M i U 4 O S V F M y U 4 M i U 4 Q y V F M y U 4 M S U 5 R i V F N S U 4 O C U 5 N z w v S X R l b V B h d G g + P C 9 J d G V t T G 9 j Y X R p b 2 4 + P F N 0 Y W J s Z U V u d H J p Z X M g L z 4 8 L 0 l 0 Z W 0 + P E l 0 Z W 0 + P E l 0 Z W 1 M b 2 N h d G l v b j 4 8 S X R l b V R 5 c G U + R m 9 y b X V s Y T w v S X R l b V R 5 c G U + P E l 0 Z W 1 Q Y X R o P l N l Y 3 R p b 2 4 x L y V F N S V B R i V C R S V F O C V C M S V B M S V F N i U 5 N y V B N V 8 l R T U l O D U l Q T g l R T Q l Q k Q l O T M v J U U 1 J T g 5 J T h B J U U 5 J T k 5 J U E 0 J U U z J T g x J T k 1 J U U z J T g y J T h D J U U z J T g x J T l G J U U 0 J U J C J T k 2 J U U z J T g x J U F F J U U 1 J T g 4 J T k 3 M T w v S X R l b V B h d G g + P C 9 J d G V t T G 9 j Y X R p b 2 4 + P F N 0 Y W J s Z U V u d H J p Z X M g L z 4 8 L 0 l 0 Z W 0 + P E l 0 Z W 0 + P E l 0 Z W 1 M b 2 N h d G l v b j 4 8 S X R l b V R 5 c G U + R m 9 y b X V s Y T w v S X R l b V R 5 c G U + P E l 0 Z W 1 Q Y X R o P l N l Y 3 R p b 2 4 x L y V F N S V B R i V C R S V F O C V C M S V B M S V F N i U 5 N y V B N V 8 l R T U l O D U l Q T g l R T Q l Q k Q l O T M v J U U 3 J U I 1 J T k w J U U 1 J T k w J T g 4 J U U z J T g x J T k 1 J U U z J T g y J T h D J U U z J T g x J T l G J U U 1 J T g 4 J T k 3 P C 9 J d G V t U G F 0 a D 4 8 L 0 l 0 Z W 1 M b 2 N h d G l v b j 4 8 U 3 R h Y m x l R W 5 0 c m l l c y A v P j w v S X R l b T 4 8 S X R l b T 4 8 S X R l b U x v Y 2 F 0 a W 9 u P j x J d G V t V H l w Z T 5 G b 3 J t d W x h P C 9 J d G V t V H l w Z T 4 8 S X R l b V B h d G g + U 2 V j d G l v b j E v J U U 1 J U F G J U J F J U U 4 J U I x J U E x J U U 2 J T k 3 J U E 1 X y V F N S U 4 N S V B O C V F N C V C R C U 5 M y 8 l R T M l O D I l Q j A l R T M l O D M l Q U I l R T M l O D M l Q k M l R T M l O D M l O T c l R T U l O E M l O T Y l R T M l O D E l O T U l R T M l O D I l O E M l R T M l O D E l O U Y l R T g l Q T E l O E M x 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U I l R T M l O D I l Q j k l R T M l O D I l Q k Y l R T M l O D M l Q T A y P C 9 J d G V t U G F 0 a D 4 8 L 0 l 0 Z W 1 M b 2 N h d G l v b j 4 8 U 3 R h Y m x l R W 5 0 c m l l c y A v P j w v S X R l b T 4 8 S X R l b T 4 8 S X R l b U x v Y 2 F 0 a W 9 u P j x J d G V t V H l w Z T 5 G b 3 J t d W x h P C 9 J d G V t V H l w Z T 4 8 S X R l b V B h d G g + U 2 V j d G l v b j E v J U U 1 J U F G J U J F J U U 4 J U I x J U E x J U U 2 J T k 3 J U E 1 X y V F N S U 4 N S V B O C V F N C V C R C U 5 M y 8 l R T Y l O E E l Q k Q l R T U l O D c l Q k E l R T M l O D E l O T c l R T M l O D E l O U Y l R T U l O D A l Q T Q 8 L 0 l 0 Z W 1 Q Y X R o P j w v S X R l b U x v Y 2 F 0 a W 9 u P j x T d G F i b G V F b n R y a W V z I C 8 + P C 9 J d G V t P j x J d G V t P j x J d G V t T G 9 j Y X R p b 2 4 + P E l 0 Z W 1 U e X B l P k Z v c m 1 1 b G E 8 L 0 l 0 Z W 1 U e X B l P j x J d G V t U G F 0 a D 5 T Z W N 0 a W 9 u M S 8 l R T U l Q U Y l Q k U l R T g l Q j E l Q T E l R T Y l O T c l Q T U l R T Q l Q k I l Q j Y l R T Y l O T U l Q j B f J U U 1 J T g 1 J U E 4 J U U 0 J U J E J T k z P C 9 J d G V t U G F 0 a D 4 8 L 0 l 0 Z W 1 M b 2 N h d G l v b j 4 8 U 3 R h Y m x l R W 5 0 c m l l c z 4 8 R W 5 0 c n k g V H l w Z T 0 i U X V l c n l J R C I g V m F s d W U 9 I n M 1 Z T Z l Y T M 2 N S 0 z Y W F l L T Q 2 Z G I t Y j A 1 O S 0 3 M D l j N G V k M z d i Y z k i I C 8 + P E V u d H J 5 I F R 5 c G U 9 I k Z p b G x F b m F i b G V k I i B W Y W x 1 Z T 0 i b D A i I C 8 + P E V u d H J 5 I F R 5 c G U 9 I k Z p b G x P Y m p l Y 3 R U e X B l I i B W Y W x 1 Z T 0 i c 0 N v b m 5 l Y 3 R p b 2 5 P b m x 5 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x I i A v P j x F b n R y e S B U e X B l P S J O Y X Z p Z 2 F 0 a W 9 u U 3 R l c E 5 h b W U i I F Z h b H V l P S J z 4 4 O K 4 4 O T 4 4 K y 4 4 O 8 4 4 K 3 4 4 O n 4 4 O z I i A v P j x F b n R y e S B U e X B l P S J G a W x s Z W R D b 2 1 w b G V 0 Z V J l c 3 V s d F R v V 2 9 y a 3 N o Z W V 0 I i B W Y W x 1 Z T 0 i b D A i I C 8 + P E V u d H J 5 I F R 5 c G U 9 I k Z p b G x T d G F 0 d X M i I F Z h b H V l P S J z Q 2 9 t c G x l d G U i I C 8 + P E V u d H J 5 I F R 5 c G U 9 I k Z p b G x M Y X N 0 V X B k Y X R l Z C I g V m F s d W U 9 I m Q y M D I 2 L T A z L T I y V D E y O j E 2 O j Q 5 L j M 2 N T M 4 O D V a I i A v P j x F b n R y e S B U e X B l P S J G a W x s R X J y b 3 J D b 2 R l I i B W Y W x 1 Z T 0 i c 1 V u a 2 5 v d 2 4 i I C 8 + P E V u d H J 5 I F R 5 c G U 9 I k F k Z G V k V G 9 E Y X R h T W 9 k Z W w i I F Z h b H V l P S J s M C I g L z 4 8 R W 5 0 c n k g V H l w Z T 0 i U X V l c n l H c m 9 1 c E l E I i B W Y W x 1 Z T 0 i c 2 V j O W Q 3 N W J k L W Y 2 N D g t N D g z N i 1 h N D U 1 L W M z Y T M y O T I 5 Z j N l Z S I g L z 4 8 L 1 N 0 Y W J s Z U V u d H J p Z X M + P C 9 J d G V t P j x J d G V t P j x J d G V t T G 9 j Y X R p b 2 4 + P E l 0 Z W 1 U e X B l P k Z v c m 1 1 b G E 8 L 0 l 0 Z W 1 U e X B l P j x J d G V t U G F 0 a D 5 T Z W N 0 a W 9 u M S 8 l R T U l Q U Y l Q k U l R T g l Q j E l Q T E l R T Y l O T c l Q T U l R T Q l Q k I l Q j Y l R T Y l O T U l Q j B f J U U 1 J T g 1 J U E 4 J U U 0 J U J E J T k z L y V F M y U 4 M i V C R C V F M y U 4 M y V C Q y V F M y U 4 M i V C O T w v S X R l b V B h d G g + P C 9 J d G V t T G 9 j Y X R p b 2 4 + P F N 0 Y W J s Z U V u d H J p Z X M g L z 4 8 L 0 l 0 Z W 0 + P E l 0 Z W 0 + P E l 0 Z W 1 M b 2 N h d G l v b j 4 8 S X R l b V R 5 c G U + R m 9 y b X V s Y T w v S X R l b V R 5 c G U + P E l 0 Z W 1 Q Y X R o P l N l Y 3 R p b 2 4 x L y V F N S V B R i V C R S V F O C V C M S V B M S V F N i U 5 N y V B N S V F N C V C Q i V C N i V F N i U 5 N S V C M F 8 l R T U l O D U l Q T g l R T Q l Q k Q l O T M v J U U 1 J T g 5 J T h B J U U 5 J T k 5 J U E 0 J U U z J T g x J T k 1 J U U z J T g y J T h D J U U z J T g x J T l G J U U 0 J U J C J T k 2 J U U z J T g x J U F F J U U 1 J T g 4 J T k 3 P C 9 J d G V t U G F 0 a D 4 8 L 0 l 0 Z W 1 M b 2 N h d G l v b j 4 8 U 3 R h Y m x l R W 5 0 c m l l c y A v P j w v S X R l b T 4 8 S X R l b T 4 8 S X R l b U x v Y 2 F 0 a W 9 u P j x J d G V t V H l w Z T 5 G b 3 J t d W x h P C 9 J d G V t V H l w Z T 4 8 S X R l b V B h d G g + U 2 V j d G l v b j E v J U U 1 J U F G J U J F J U U 4 J U I x J U E x J U U 2 J T k 3 J U E 1 J U U 0 J U J C J U I 2 J U U 2 J T k 1 J U I w X y V F N S U 4 N S V B O C V F N C V C R C U 5 M y 8 l R T M l O D I l Q j A l R T M l O D M l Q U I l R T M l O D M l Q k M l R T M l O D M l O T c l R T U l O E M l O T Y l R T M l O D E l O T U l R T M l O D I l O E M l R T M l O D E l O U Y l R T g l Q T E l O E M 8 L 0 l 0 Z W 1 Q Y X R o P j w v S X R l b U x v Y 2 F 0 a W 9 u P j x T d G F i b G V F b n R y a W V z I C 8 + P C 9 J d G V t P j x J d G V t P j x J d G V t T G 9 j Y X R p b 2 4 + P E l 0 Z W 1 U e X B l P k Z v c m 1 1 b G E 8 L 0 l 0 Z W 1 U e X B l P j x J d G V t U G F 0 a D 5 T Z W N 0 a W 9 u M S 8 l R T U l Q U Y l Q k U l R T g l Q j E l Q T E l R T Y l O T c l Q T V f J U U 1 J T g 1 J U E 4 J U U 0 J U J E J T k z L y V F N S U 4 O S U 4 Q S V F O S U 5 O S V B N C V F M y U 4 M S U 5 N S V F M y U 4 M i U 4 Q y V F M y U 4 M S U 5 R i V F N S U 4 O C U 5 N z E 8 L 0 l 0 Z W 1 Q Y X R o P j w v S X R l b U x v Y 2 F 0 a W 9 u P j x T d G F i b G V F b n R y a W V z I C 8 + P C 9 J d G V t P j x J d G V t P j x J d G V t T G 9 j Y X R p b 2 4 + P E l 0 Z W 1 U e X B l P k Z v c m 1 1 b G E 8 L 0 l 0 Z W 1 U e X B l P j x J d G V t U G F 0 a D 5 T Z W N 0 a W 9 u M S 8 l R T U l Q U Y l Q k U l R T g l Q j E l Q T E l R T Y l O T c l Q T V f J U U 1 J T g 1 J U E 4 J U U 0 J U J E J T k z L y V F M y U 4 M y U 5 R S V F M y U 4 M y V C Q y V F M y U 4 M i V C O C V F M y U 4 M S U 5 N S V F M y U 4 M i U 4 Q y V F M y U 4 M S U 5 R i V F M y U 4 M i V B R i V F M y U 4 M i V B O C V F M y U 4 M y V B Q S V F N i U 5 N S V C M D w v S X R l b V B h d G g + P C 9 J d G V t T G 9 j Y X R p b 2 4 + P F N 0 Y W J s Z U V u d H J p Z X M g L z 4 8 L 0 l 0 Z W 0 + P E l 0 Z W 0 + P E l 0 Z W 1 M b 2 N h d G l v b j 4 8 S X R l b V R 5 c G U + R m 9 y b X V s Y T w v S X R l b V R 5 c G U + P E l 0 Z W 1 Q Y X R o P l N l Y 3 R p b 2 4 x L y V F N S V B R i V C R S V F O C V C M S V B M S V F N i U 5 N y V B N V 8 l R T U l O D U l Q T g l R T Q l Q k Q l O T M v J U U 1 J U I x J T k 1 J U U 5 J T k 2 J T h C J U U z J T g x J T k 1 J U U z J T g y J T h D J U U z J T g x J T l G J T I w J U U 1 J U F G J U J F J U U 4 J U I x J U E x J U U 2 J T k 3 J U E 1 J U U 0 J U J C J U I 2 J U U 2 J T k 1 J U I w X y V F N S U 4 N S V B O C V F N C V C R C U 5 M z w v S X R l b V B h d G g + P C 9 J d G V t T G 9 j Y X R p b 2 4 + P F N 0 Y W J s Z U V u d H J p Z X M g L z 4 8 L 0 l 0 Z W 0 + P E l 0 Z W 0 + P E l 0 Z W 1 M b 2 N h d G l v b j 4 8 S X R l b V R 5 c G U + R m 9 y b X V s Y T w v S X R l b V R 5 c G U + P E l 0 Z W 1 Q Y X R o P l N l Y 3 R p b 2 4 x L y V F N S V B R i V C R S V F O C V C M S V B M S V F N i U 5 N y V B N V 8 l R T U l O D U l Q T g l R T Q l Q k Q l O T M v J U U 4 J U J G J U J E J U U 1 J T h B J U E w J U U z J T g x J T k 1 J U U z J T g y J T h D J U U z J T g x J T l G J U U z J T g y J U E 0 J U U z J T g z J U I z J U U z J T g z J T g 3 J U U z J T g z J T g z J U U z J T g y J U F G J U U z J T g y J U I 5 M T w v S X R l b V B h d G g + P C 9 J d G V t T G 9 j Y X R p b 2 4 + P F N 0 Y W J s Z U V u d H J p Z X M g L z 4 8 L 0 l 0 Z W 0 + P E l 0 Z W 0 + P E l 0 Z W 1 M b 2 N h d G l v b j 4 8 S X R l b V R 5 c G U + R m 9 y b X V s Y T w v S X R l b V R 5 c G U + P E l 0 Z W 1 Q Y X R o P l N l Y 3 R p b 2 4 x L y V F O S U 5 N i U 4 Q i V F N S U 4 M i V B Q y V F N i U 5 N S V C M F 8 l R T U l O E E l Q T A l R T c l Q U U l O T c l R T U l Q U Y l Q k U l R T g l Q j E l Q T E l R T k l O T k l Q T Q l R T U l Q T Q l O T Y l R T Q l Q k I l Q j Y l R T Y l O T U l Q j A 8 L 0 l 0 Z W 1 Q Y X R o P j w v S X R l b U x v Y 2 F 0 a W 9 u P j x T d G F i b G V F b n R y a W V z P j x F b n R y e S B U e X B l P S J R d W V y e U l E I i B W Y W x 1 Z T 0 i c 2 M 1 N W F k M 2 I 2 L W Q 4 N z M t N G M 2 Y i 0 4 M z l k L W M 4 N G Q z M m Y 4 N z k x Y i I g L z 4 8 R W 5 0 c n k g V H l w Z T 0 i R m l s b E V u Y W J s Z W Q i I F Z h b H V l P S J s M C I g L z 4 8 R W 5 0 c n k g V H l w Z T 0 i R m l s b E 9 i a m V j d F R 5 c G U i I F Z h b H V l P S J z Q 2 9 u b m V j d G l v b k 9 u b H k 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E i I C 8 + P E V u d H J 5 I F R 5 c G U 9 I k 5 h d m l n Y X R p b 2 5 T d G V w T m F t Z S I g V m F s d W U 9 I n P j g 4 r j g 5 P j g r L j g 7 z j g r f j g 6 f j g 7 M i I C 8 + P E V u d H J 5 I F R 5 c G U 9 I k Z p b G x l Z E N v b X B s Z X R l U m V z d W x 0 V G 9 X b 3 J r c 2 h l Z X Q i I F Z h b H V l P S J s M C I g L z 4 8 R W 5 0 c n k g V H l w Z T 0 i R m l s b F N 0 Y X R 1 c y I g V m F s d W U 9 I n N D b 2 1 w b G V 0 Z S I g L z 4 8 R W 5 0 c n k g V H l w Z T 0 i R m l s b E x h c 3 R V c G R h d G V k I i B W Y W x 1 Z T 0 i Z D I w M j Y t M D M t M j J U M T I 6 M j Y 6 N T A u N z M z M T Y 4 M V o i I C 8 + P E V u d H J 5 I F R 5 c G U 9 I k Z p b G x F c n J v c k N v Z G U i I F Z h b H V l P S J z V W 5 r b m 9 3 b i I g L z 4 8 R W 5 0 c n k g V H l w Z T 0 i Q W R k Z W R U b 0 R h d G F N b 2 R l b C I g V m F s d W U 9 I m w w I i A v P j x F b n R y e S B U e X B l P S J R d W V y e U d y b 3 V w S U Q i I F Z h b H V l P S J z Z W M 5 Z D c 1 Y m Q t Z j Y 0 O C 0 0 O D M 2 L W E 0 N T U t Y z N h M z I 5 M j l m M 2 V l I i A v P j w v U 3 R h Y m x l R W 5 0 c m l l c z 4 8 L 0 l 0 Z W 0 + P E l 0 Z W 0 + P E l 0 Z W 1 M b 2 N h d G l v b j 4 8 S X R l b V R 5 c G U + R m 9 y b X V s Y T w v S X R l b V R 5 c G U + P E l 0 Z W 1 Q Y X R o P l N l Y 3 R p b 2 4 x L y V F O S U 5 N i U 4 Q i V F N S U 4 M i V B Q y V F N i U 5 N S V C M F 8 l R T U l O E E l Q T A l R T c l Q U U l O T c l R T U l Q U Y l Q k U l R T g l Q j E l Q T E l R T k l O T k l Q T Q l R T U l Q T Q l O T Y l R T Q l Q k I l Q j Y l R T Y l O T U l Q j A v J U U z J T g y J U J E J U U z J T g z J U J D J U U z J T g y J U I 5 P C 9 J d G V t U G F 0 a D 4 8 L 0 l 0 Z W 1 M b 2 N h d G l v b j 4 8 U 3 R h Y m x l R W 5 0 c m l l c y A v P j w v S X R l b T 4 8 S X R l b T 4 8 S X R l b U x v Y 2 F 0 a W 9 u P j x J d G V t V H l w Z T 5 G b 3 J t d W x h P C 9 J d G V t V H l w Z T 4 8 S X R l b V B h d G g + U 2 V j d G l v b j E v J U U 5 J T k 2 J T h C J U U 1 J T g y J U F D J U U 2 J T k 1 J U I w X y V F N S U 4 Q S V B M C V F N y V B R S U 5 N y V F N S V B R i V C R S V F O C V C M S V B M S V F O S U 5 O S V B N C V F N S V B N C U 5 N i V F N C V C Q i V C N i V F N i U 5 N S V C M 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J U U 5 J T k 5 J U E 0 J U U 1 J U E 0 J T k 2 J U U 0 J U J C J U I 2 J U U 2 J T k 1 J U I w 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k l O T k l Q T Q l R T U l Q T Q l O T Y l R T Q l Q k I l Q j Y l R T Y l O T U l Q j A 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i U 5 N y V B N T w v S X R l b V B h d G g + P C 9 J d G V t T G 9 j Y X R p b 2 4 + P F N 0 Y W J s Z U V u d H J p Z X M + P E V u d H J 5 I F R 5 c G U 9 I l F 1 Z X J 5 S U Q i I F Z h b H V l P S J z Z m M 2 O T Z i M T M t N D d m M S 0 0 N z g 3 L T l k Z j Y t Z j N i O G Z i Z T g w O T M z 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S Z W N v d m V y e V R h c m d l d F N o Z W V 0 I i B W Y W x 1 Z T 0 i c + O C r + O C q O O D q u e 1 k O a e n C I g L z 4 8 R W 5 0 c n k g V H l w Z T 0 i U m V j b 3 Z l c n l U Y X J n Z X R D b 2 x 1 b W 4 i I F Z h b H V l P S J s M T Y i I C 8 + P E V u d H J 5 I F R 5 c G U 9 I l J l Y 2 9 2 Z X J 5 V G F y Z 2 V 0 U m 9 3 I i B W Y W x 1 Z T 0 i b D E 4 I i A v P j x F b n R y e S B U e X B l P S J G a W x s V G F y Z 2 V 0 I i B W Y W x 1 Z T 0 i c + m W i + W C r O a V s F / l i q D n r p f l r 7 7 o s a H m l 6 U i I C 8 + P E V u d H J 5 I F R 5 c G U 9 I k x v Y W R l Z F R v Q W 5 h b H l z a X N T Z X J 2 a W N l c y I g V m F s d W U 9 I m w w I i A v P j x F b n R y e S B U e X B l P S J R d W V y e U d y b 3 V w S U Q i I F Z h b H V l P S J z Z W M 5 Z D c 1 Y m Q t Z j Y 0 O C 0 0 O D M 2 L W E 0 N T U t Y z N h M z I 5 M j l m M 2 V l I i A v P j x F b n R y e S B U e X B l P S J G a W x s T G F z d F V w Z G F 0 Z W Q i I F Z h b H V l P S J k M j A y N i 0 w N C 0 x M 1 Q w N D o y O T o z N y 4 5 M D U 2 O T M 5 W i I g L z 4 8 R W 5 0 c n k g V H l w Z T 0 i R m l s b E N v b H V t b l R 5 c G V z I i B W Y W x 1 Z T 0 i c 0 F 3 W T 0 i I C 8 + P E V u d H J 5 I F R 5 c G U 9 I k Z p b G x D b 2 x 1 b W 5 O Y W 1 l c y I g V m F s d W U 9 I n N b J n F 1 b 3 Q 7 5 p y I J n F 1 b 3 Q 7 L C Z x d W 9 0 O + W K o O e u l + W v v u i x o e a X p S Z x d W 9 0 O 1 0 i I C 8 + P E V u d H J 5 I F R 5 c G U 9 I k Z p b G x T d G F 0 d X M i I F Z h b H V l P S J z Q 2 9 t c G x l d G U i I C 8 + P E V u d H J 5 I F R 5 c G U 9 I k Z p b G x F c n J v c k N v d W 5 0 I i B W Y W x 1 Z T 0 i b D A i I C 8 + P E V u d H J 5 I F R 5 c G U 9 I k Z p b G x F c n J v c k N v Z G U i I F Z h b H V l P S J z V W 5 r b m 9 3 b i I g L z 4 8 R W 5 0 c n k g V H l w Z T 0 i U m V s Y X R p b 2 5 z a G l w S W 5 m b 0 N v b n R h a W 5 l c i I g V m F s d W U 9 I n N 7 J n F 1 b 3 Q 7 Y 2 9 s d W 1 u Q 2 9 1 b n Q m c X V v d D s 6 M i w m c X V v d D t r Z X l D b 2 x 1 b W 5 O Y W 1 l c y Z x d W 9 0 O z p b X S w m c X V v d D t x d W V y e V J l b G F 0 a W 9 u c 2 h p c H M m c X V v d D s 6 W 1 0 s J n F 1 b 3 Q 7 Y 2 9 s d W 1 u S W R l b n R p d G l l c y Z x d W 9 0 O z p b J n F 1 b 3 Q 7 U 2 V j d G l v b j E v 6 Z a L 5 Y K s 5 p W w X + W K o O e u l + W v v u i x o e a X p S 9 B d X R v U m V t b 3 Z l Z E N v b H V t b n M x L n v m n I g s M H 0 m c X V v d D s s J n F 1 b 3 Q 7 U 2 V j d G l v b j E v 6 Z a L 5 Y K s 5 p W w X + W K o O e u l + W v v u i x o e a X p S 9 B d X R v U m V t b 3 Z l Z E N v b H V t b n M x L n v l i q D n r p f l r 7 7 o s a H m l 6 U s M X 0 m c X V v d D t d L C Z x d W 9 0 O 0 N v b H V t b k N v d W 5 0 J n F 1 b 3 Q 7 O j I s J n F 1 b 3 Q 7 S 2 V 5 Q 2 9 s d W 1 u T m F t Z X M m c X V v d D s 6 W 1 0 s J n F 1 b 3 Q 7 Q 2 9 s d W 1 u S W R l b n R p d G l l c y Z x d W 9 0 O z p b J n F 1 b 3 Q 7 U 2 V j d G l v b j E v 6 Z a L 5 Y K s 5 p W w X + W K o O e u l + W v v u i x o e a X p S 9 B d X R v U m V t b 3 Z l Z E N v b H V t b n M x L n v m n I g s M H 0 m c X V v d D s s J n F 1 b 3 Q 7 U 2 V j d G l v b j E v 6 Z a L 5 Y K s 5 p W w X + W K o O e u l + W v v u i x o e a X p S 9 B d X R v U m V t b 3 Z l Z E N v b H V t b n M x L n v l i q D n r p f l r 7 7 o s a H m l 6 U s M X 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V F O S U 5 N i U 4 Q i V F N S U 4 M i V B Q y V F N i U 5 N S V C M F 8 l R T U l O E E l Q T A l R T c l Q U U l O T c l R T U l Q U Y l Q k U l R T g l Q j E l Q T E l R T Y l O T c l Q T U v J U U z J T g y J U J E J U U z J T g z J U J D J U U z J T g y J U I 5 P C 9 J d G V t U G F 0 a D 4 8 L 0 l 0 Z W 1 M b 2 N h d G l v b j 4 8 U 3 R h Y m x l R W 5 0 c m l l c y A v P j w v S X R l b T 4 8 S X R l b T 4 8 S X R l b U x v Y 2 F 0 a W 9 u P j x J d G V t V H l w Z T 5 G b 3 J t d W x h P C 9 J d G V t V H l w Z T 4 8 S X R l b V B h d G g + U 2 V j d G l v b j E v J U U 5 J T k 2 J T h C J U U 1 J T g y J U F D J U U 2 J T k 1 J U I w X y V F N S U 4 Q S V B M C V F N y V B R S U 5 N y V F N S V B R i V C R S V F O C V C M S V B M S V F N i U 5 N y V B N S 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1 J U F G J U J F J U U 4 J U I x J U E x J U U 2 J T k 3 J U E 1 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l R T Y l O T c l Q T U 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E l R T Y l O T c l Q T U 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N S V B R i V C R S V F O C V C M S V B M S V F N i U 5 N y V B N S 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V F N i U 5 N y V B N S 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1 J U F G J U J F J U U 4 J U I x J U E x J U U 2 J T k 3 J U E 1 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l R T Y l O T c l Q T U 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i U 5 N y V B N S 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J U U 2 J T k 3 J U E 1 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Y l O T c l Q T U 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i U 5 N y V B N S 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V F N i U 5 N y V B N S 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N S V B R i V C R S V F O C V C M S V B M S V F N i U 5 N y V B N S 8 l R T Y l O E E l Q k Q l R T U l O D c l Q k E l R T M l O D E l O T c l R T M l O D E l O U Y l R T U l O D A l Q T Q 8 L 0 l 0 Z W 1 Q Y X R o P j w v S X R l b U x v Y 2 F 0 a W 9 u P j x T d G F i b G V F b n R y a W V z I C 8 + P C 9 J d G V t P j x J d G V t P j x J d G V t T G 9 j Y X R p b 2 4 + P E l 0 Z W 1 U e X B l P k Z v c m 1 1 b G E 8 L 0 l 0 Z W 1 U e X B l P j x J d G V t U G F 0 a D 5 T Z W N 0 a W 9 u M S 8 l R T k l O T Y l O E I l R T U l O D I l Q U M l R T Y l O T U l Q j B f J U U 1 J T h B J U E w J U U 3 J U F F J T k 3 J U U 1 J U F G J U J F J U U 4 J U I x J U E x J U U 2 J T k 3 J U E 1 L y V F N S U 4 O S U 4 Q S V F O S U 5 O S V B N 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E l R T Q l Q k I l Q j Y l R T Y l O T U l Q j A 8 L 0 l 0 Z W 1 Q Y X R o P j w v S X R l b U x v Y 2 F 0 a W 9 u P j x T d G F i b G V F b n R y a W V z P j x F b n R y e S B U e X B l P S J R d W V y e U l E I i B W Y W x 1 Z T 0 i c 2 N k N T E 5 Y 2 E w L T E 4 O T k t N D c 5 M y 1 i M 2 J i L W Y 2 O G I z O D U x Y j Y z N y I g L z 4 8 R W 5 0 c n k g V H l w Z T 0 i R m l s b E V u Y W J s Z W Q i I F Z h b H V l P S J s M S I g L z 4 8 R W 5 0 c n k g V H l w Z T 0 i R m l s b E 9 i a m V j d F R 5 c G U i I F Z h b H V l P S J z V G F i b G U i I C 8 + P E V u d H J 5 I F R 5 c G U 9 I k Z p b G x U b 0 R h d G F N b 2 R l b E V u Y W J s Z W Q i I F Z h b H V l P S J s M C I g L z 4 8 R W 5 0 c n k g V H l w Z T 0 i S X N Q c m l 2 Y X R l I i B W Y W x 1 Z T 0 i b D A 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l Z E N v b X B s Z X R l U m V z d W x 0 V G 9 X b 3 J r c 2 h l Z X Q i I F Z h b H V l P S J s M S I g L z 4 8 R W 5 0 c n k g V H l w Z T 0 i U m V j b 3 Z l c n l U Y X J n Z X R T a G V l d C I g V m F s d W U 9 I n P j g q / j g q j j g 6 r n t Z D m n p w i I C 8 + P E V u d H J 5 I F R 5 c G U 9 I l J l Y 2 9 2 Z X J 5 V G F y Z 2 V 0 Q 2 9 s d W 1 u I i B W Y W x 1 Z T 0 i b D E 4 I i A v P j x F b n R y e S B U e X B l P S J S Z W N v d m V y e V R h c m d l d F J v d y I g V m F s d W U 9 I m w x O C I g L z 4 8 R W 5 0 c n k g V H l w Z T 0 i R m l s b F R h c m d l d C I g V m F s d W U 9 I n P p l o v l g q z m l b B f 5 Y q g 5 6 6 X 5 a + + 6 L G h 5 L u 2 5 p W w I i A v P j x F b n R y e S B U e X B l P S J M b 2 F k Z W R U b 0 F u Y W x 5 c 2 l z U 2 V y d m l j Z X M i I F Z h b H V l P S J s M C I g L z 4 8 R W 5 0 c n k g V H l w Z T 0 i U X V l c n l H c m 9 1 c E l E I i B W Y W x 1 Z T 0 i c 2 V j O W Q 3 N W J k L W Y 2 N D g t N D g z N i 1 h N D U 1 L W M z Y T M y O T I 5 Z j N l Z S I g L z 4 8 R W 5 0 c n k g V H l w Z T 0 i R m l s b E x h c 3 R V c G R h d G V k I i B W Y W x 1 Z T 0 i Z D I w M j Y t M D Q t M T N U M D Q 6 M j k 6 M z c u O T c 3 M j E 0 N V o i I C 8 + P E V u d H J 5 I F R 5 c G U 9 I k Z p b G x D b 2 x 1 b W 5 U e X B l c y I g V m F s d W U 9 I n N B d 0 0 9 I i A v P j x F b n R y e S B U e X B l P S J G a W x s Q 2 9 s d W 1 u T m F t Z X M i I F Z h b H V l P S J z W y Z x d W 9 0 O + a c i C Z x d W 9 0 O y w m c X V v d D v j g q v j g q b j g 7 P j g 4 g m c X V v d D t d I i A v P j x F b n R y e S B U e X B l P S J G a W x s U 3 R h d H V z I i B W Y W x 1 Z T 0 i c 0 N v b X B s Z X R l I i A v P j x F b n R y e S B U e X B l P S J G a W x s R X J y b 3 J D b 3 V u d C I g V m F s d W U 9 I m w w I i A v P j x F b n R y e S B U e X B l P S J G a W x s R X J y b 3 J D b 2 R l I i B W Y W x 1 Z T 0 i c 1 V u a 2 5 v d 2 4 i I C 8 + P E V u d H J 5 I F R 5 c G U 9 I l J l b G F 0 a W 9 u c 2 h p c E l u Z m 9 D b 2 5 0 Y W l u Z X I i I F Z h b H V l P S J z e y Z x d W 9 0 O 2 N v b H V t b k N v d W 5 0 J n F 1 b 3 Q 7 O j I s J n F 1 b 3 Q 7 a 2 V 5 Q 2 9 s d W 1 u T m F t Z X M m c X V v d D s 6 W 1 0 s J n F 1 b 3 Q 7 c X V l c n l S Z W x h d G l v b n N o a X B z J n F 1 b 3 Q 7 O l t d L C Z x d W 9 0 O 2 N v b H V t b k l k Z W 5 0 a X R p Z X M m c X V v d D s 6 W y Z x d W 9 0 O 1 N l Y 3 R p b 2 4 x L + m W i + W C r O a V s F / l i q D n r p f l r 7 7 o s a H k u 7 b m l b A v Q X V 0 b 1 J l b W 9 2 Z W R D b 2 x 1 b W 5 z M S 5 7 5 p y I L D B 9 J n F 1 b 3 Q 7 L C Z x d W 9 0 O 1 N l Y 3 R p b 2 4 x L + m W i + W C r O a V s F / l i q D n r p f l r 7 7 o s a H k u 7 b m l b A v Q X V 0 b 1 J l b W 9 2 Z W R D b 2 x 1 b W 5 z M S 5 7 4 4 K r 4 4 K m 4 4 O z 4 4 O I L D F 9 J n F 1 b 3 Q 7 X S w m c X V v d D t D b 2 x 1 b W 5 D b 3 V u d C Z x d W 9 0 O z o y L C Z x d W 9 0 O 0 t l e U N v b H V t b k 5 h b W V z J n F 1 b 3 Q 7 O l t d L C Z x d W 9 0 O 0 N v b H V t b k l k Z W 5 0 a X R p Z X M m c X V v d D s 6 W y Z x d W 9 0 O 1 N l Y 3 R p b 2 4 x L + m W i + W C r O a V s F / l i q D n r p f l r 7 7 o s a H k u 7 b m l b A v Q X V 0 b 1 J l b W 9 2 Z W R D b 2 x 1 b W 5 z M S 5 7 5 p y I L D B 9 J n F 1 b 3 Q 7 L C Z x d W 9 0 O 1 N l Y 3 R p b 2 4 x L + m W i + W C r O a V s F / l i q D n r p f l r 7 7 o s a H k u 7 b m l b A v Q X V 0 b 1 J l b W 9 2 Z W R D b 2 x 1 b W 5 z M S 5 7 4 4 K r 4 4 K m 4 4 O z 4 4 O I L D F 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l R T k l O T Y l O E I l R T U l O D I l Q U M l R T Y l O T U l Q j B f J U U 1 J T h B J U E w J U U 3 J U F F J T k 3 J U U 1 J U F G J U J F J U U 4 J U I x J U E x J U U 0 J U J C J U I 2 J U U 2 J T k 1 J U I w L y V F M y U 4 M i V C R C V F M y U 4 M y V C Q y V F M y U 4 M i V C O T w v S X R l b V B h d G g + P C 9 J d G V t T G 9 j Y X R p b 2 4 + P F N 0 Y W J s Z U V u d H J p Z X M g L z 4 8 L 0 l 0 Z W 0 + P E l 0 Z W 0 + P E l 0 Z W 1 M b 2 N h d G l v b j 4 8 S X R l b V R 5 c G U + R m 9 y b X V s Y T w v S X R l b V R 5 c G U + P E l 0 Z W 1 Q Y X R o P l N l Y 3 R p b 2 4 x L y V F O S U 5 N i U 4 Q i V F N S U 4 M i V B Q y V F N i U 5 N S V C M F 8 l R T U l O E E l Q T A l R T c l Q U U l O T c l R T U l Q U Y l Q k U l R T g l Q j E l Q T E l R T Q l Q k I l Q j Y l R T Y l O T U l Q j A 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1 J U F G J U J F J U U 4 J U I x J U E x J U U 0 J U J C J U I 2 J U U 2 J T k 1 J U I w 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E l R T Q l Q k I l Q j Y l R T Y l O T U l Q j A 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U l Q U Y l Q k U l R T g l Q j E l Q T E l R T Q l Q k I l Q j Y l R T Y l O T U l Q j A 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Q l Q k I l Q j Y l R T Y l O T U l Q j A v J U U 4 J U J G J U J E J U U 1 J T h B J U E w J U U z J T g x J T k 1 J U U z J T g y J T h D J U U z J T g x J T l G 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C 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J U U 0 J U J C J U I 2 J U U 2 J T k 1 J U I w 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M T w v S X R l b V B h d G g + P C 9 J d G V t T G 9 j Y X R p b 2 4 + P F N 0 Y W J s Z U V u d H J p Z X M g L z 4 8 L 0 l 0 Z W 0 + P E l 0 Z W 0 + P E l 0 Z W 1 M b 2 N h d G l v b j 4 8 S X R l b V R 5 c G U + R m 9 y b X V s Y T w v S X R l b V R 5 c G U + P E l 0 Z W 1 Q Y X R o P l N l Y 3 R p b 2 4 x L y V F O S U 5 N i U 4 Q i V F N S U 4 M i V B Q y V F N i U 5 N S V C M F 8 l R T U l O E E l Q T A l R T c l Q U U l O T c l R T k l O T k l Q T Q l R T U l Q T Q l O T Y l R T Y l O T c l Q T U 8 L 0 l 0 Z W 1 Q Y X R o P j w v S X R l b U x v Y 2 F 0 a W 9 u P j x T d G F i b G V F b n R y a W V z P j x F b n R y e S B U e X B l P S J R d W V y e U l E I i B W Y W x 1 Z T 0 i c z k 3 O T U 4 N m M 5 L T d l Z D Q t N D R l N y 0 4 O T c z L T M 0 N z V j M 2 U 5 N T E x Y S 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U m V j b 3 Z l c n l U Y X J n Z X R T a G V l d C I g V m F s d W U 9 I n P j g q / j g q j j g 6 r n t Z D m n p w i I C 8 + P E V u d H J 5 I F R 5 c G U 9 I l J l Y 2 9 2 Z X J 5 V G F y Z 2 V 0 Q 2 9 s d W 1 u I i B W Y W x 1 Z T 0 i b D E z I i A v P j x F b n R y e S B U e X B l P S J S Z W N v d m V y e V R h c m d l d F J v d y I g V m F s d W U 9 I m w x O C I g L z 4 8 R W 5 0 c n k g V H l w Z T 0 i R m l s b F R h c m d l d C I g V m F s d W U 9 I n P p l o v l g q z m l b B f 5 Y q g 5 6 6 X 6 Z m k 5 a S W 5 p e l I i A v P j x F b n R y e S B U e X B l P S J R d W V y e U d y b 3 V w S U Q i I F Z h b H V l P S J z Z W M 5 Z D c 1 Y m Q t Z j Y 0 O C 0 0 O D M 2 L W E 0 N T U t Y z N h M z I 5 M j l m M 2 V l I i A v P j x F b n R y e S B U e X B l P S J G a W x s T G F z d F V w Z G F 0 Z W Q i I F Z h b H V l P S J k M j A y N i 0 w N C 0 x M 1 Q w N D o y O T o z N y 4 4 O D U 3 M T I w W i I g L z 4 8 R W 5 0 c n k g V H l w Z T 0 i R m l s b E N v b H V t b l R 5 c G V z I i B W Y W x 1 Z T 0 i c 0 F 3 W T 0 i I C 8 + P E V u d H J 5 I F R 5 c G U 9 I k Z p b G x D b 2 x 1 b W 5 O Y W 1 l c y I g V m F s d W U 9 I n N b J n F 1 b 3 Q 7 5 p y I J n F 1 b 3 Q 7 L C Z x d W 9 0 O + W K o O e u l + m Z p O W k l u a X p S Z x d W 9 0 O 1 0 i I C 8 + P E V u d H J 5 I F R 5 c G U 9 I k Z p b G x T d G F 0 d X M i I F Z h b H V l P S J z Q 2 9 t c G x l d G U i I C 8 + P E V u d H J 5 I F R 5 c G U 9 I k Z p b G x F c n J v c k N v d W 5 0 I i B W Y W x 1 Z T 0 i b D A i I C 8 + P E V u d H J 5 I F R 5 c G U 9 I k Z p b G x F c n J v c k N v Z G U i I F Z h b H V l P S J z V W 5 r b m 9 3 b i I g L z 4 8 R W 5 0 c n k g V H l w Z T 0 i U m V s Y X R p b 2 5 z a G l w S W 5 m b 0 N v b n R h a W 5 l c i I g V m F s d W U 9 I n N 7 J n F 1 b 3 Q 7 Y 2 9 s d W 1 u Q 2 9 1 b n Q m c X V v d D s 6 M i w m c X V v d D t r Z X l D b 2 x 1 b W 5 O Y W 1 l c y Z x d W 9 0 O z p b X S w m c X V v d D t x d W V y e V J l b G F 0 a W 9 u c 2 h p c H M m c X V v d D s 6 W 1 0 s J n F 1 b 3 Q 7 Y 2 9 s d W 1 u S W R l b n R p d G l l c y Z x d W 9 0 O z p b J n F 1 b 3 Q 7 U 2 V j d G l v b j E v 6 Z a L 5 Y K s 5 p W w X + W K o O e u l + m Z p O W k l u a X p S 9 B d X R v U m V t b 3 Z l Z E N v b H V t b n M x L n v m n I g s M H 0 m c X V v d D s s J n F 1 b 3 Q 7 U 2 V j d G l v b j E v 6 Z a L 5 Y K s 5 p W w X + W K o O e u l + m Z p O W k l u a X p S 9 B d X R v U m V t b 3 Z l Z E N v b H V t b n M x L n v l i q D n r p f p m a T l p J b m l 6 U s M X 0 m c X V v d D t d L C Z x d W 9 0 O 0 N v b H V t b k N v d W 5 0 J n F 1 b 3 Q 7 O j I s J n F 1 b 3 Q 7 S 2 V 5 Q 2 9 s d W 1 u T m F t Z X M m c X V v d D s 6 W 1 0 s J n F 1 b 3 Q 7 Q 2 9 s d W 1 u S W R l b n R p d G l l c y Z x d W 9 0 O z p b J n F 1 b 3 Q 7 U 2 V j d G l v b j E v 6 Z a L 5 Y K s 5 p W w X + W K o O e u l + m Z p O W k l u a X p S 9 B d X R v U m V t b 3 Z l Z E N v b H V t b n M x L n v m n I g s M H 0 m c X V v d D s s J n F 1 b 3 Q 7 U 2 V j d G l v b j E v 6 Z a L 5 Y K s 5 p W w X + W K o O e u l + m Z p O W k l u a X p S 9 B d X R v U m V t b 3 Z l Z E N v b H V t b n M x L n v l i q D n r p f p m a T l p J b m l 6 U s M X 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V F O S U 5 N i U 4 Q i V F N S U 4 M i V B Q y V F N i U 5 N S V C M F 8 l R T U l O E E l Q T A l R T c l Q U U l O T c l R T k l O T k l Q T Q l R T U l Q T Q l O T Y l R T Y l O T c l Q T U v J U U z J T g y J U J E J U U z J T g z J U J D J U U z J T g y J U I 5 P C 9 J d G V t U G F 0 a D 4 8 L 0 l 0 Z W 1 M b 2 N h d G l v b j 4 8 U 3 R h Y m x l R W 5 0 c m l l c y A v P j w v S X R l b T 4 8 S X R l b T 4 8 S X R l b U x v Y 2 F 0 a W 9 u P j x J d G V t V H l w Z T 5 G b 3 J t d W x h P C 9 J d G V t V H l w Z T 4 8 S X R l b V B h d G g + U 2 V j d G l v b j E v J U U 5 J T k 2 J T h C J U U 1 J T g y J U F D J U U 2 J T k 1 J U I w X y V F N S U 4 Q S V B M C V F N y V B R S U 5 N y V F O S U 5 O S V B N C V F N S V B N C U 5 N i V F N i U 5 N y V B N S 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5 J T k 5 J U E 0 J U U 1 J U E 0 J T k 2 J U U 2 J T k 3 J U E 1 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k l O T k l Q T Q l R T U l Q T Q l O T Y l R T Y l O T c l Q T U 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k l O T k l Q T Q l R T U l Q T Q l O T Y l R T Y l O T c l Q T U 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O S U 5 O S V B N C V F N S V B N C U 5 N i V F N i U 5 N y V B N S 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O S U 5 O S V B N C V F N S V B N C U 5 N i V F N i U 5 N y V B N S 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5 J T k 5 J U E 0 J U U 1 J U E 0 J T k 2 J U U 2 J T k 3 J U E 1 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k l O T k l Q T Q l R T U l Q T Q l O T Y l R T Y l O T c l Q T U 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S 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5 J T k 5 J U E 0 J U U 1 J U E 0 J T k 2 J U U 2 J T k 3 J U E 1 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U 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S 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O S U 5 O S V B N C V F N S V B N C U 5 N i V F N i U 5 N y V B N S 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O S U 5 O S V B N C V F N S V B N C U 5 N i V F N i U 5 N y V B N S 8 l R T Y l O E E l Q k Q l R T U l O D c l Q k E l R T M l O D E l O T c l R T M l O D E l O U Y l R T U l O D A l Q T Q 8 L 0 l 0 Z W 1 Q Y X R o P j w v S X R l b U x v Y 2 F 0 a W 9 u P j x T d G F i b G V F b n R y a W V z I C 8 + P C 9 J d G V t P j x J d G V t P j x J d G V t T G 9 j Y X R p b 2 4 + P E l 0 Z W 1 U e X B l P k Z v c m 1 1 b G E 8 L 0 l 0 Z W 1 U e X B l P j x J d G V t U G F 0 a D 5 T Z W N 0 a W 9 u M S 8 l R T k l O T Y l O E I l R T U l O D I l Q U M l R T Y l O T U l Q j B f J U U 1 J T h B J U E w J U U 3 J U F F J T k 3 J U U 5 J T k 5 J U E 0 J U U 1 J U E 0 J T k 2 J U U 2 J T k 3 J U E 1 L y V F N S U 4 O S U 4 Q S V F O S U 5 O S V B N C V F M y U 4 M S U 5 N S V F M y U 4 M i U 4 Q y V F M y U 4 M S U 5 R i V F N S U 4 O C U 5 N z w v S X R l b V B h d G g + P C 9 J d G V t T G 9 j Y X R p b 2 4 + P F N 0 Y W J s Z U V u d H J p Z X M g L z 4 8 L 0 l 0 Z W 0 + P E l 0 Z W 0 + P E l 0 Z W 1 M b 2 N h d G l v b j 4 8 S X R l b V R 5 c G U + R m 9 y b X V s Y T w v S X R l b V R 5 c G U + P E l 0 Z W 1 Q Y X R o P l N l Y 3 R p b 2 4 x L y V F N S V B R C V B N i V F N y V C R i U 5 M i V F N i U 5 N C V B R i V F N i U 4 R i V C N C V F N S V B R S U 5 R i V F N y V C O C V C R 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d l M z M w Y z g w L T k 3 M W Q t N D c x Y S 1 h Z D k 4 L T U w N T c 4 M j I 4 N z J h M y I g L z 4 8 R W 5 0 c n k g V H l w Z T 0 i U m V z d W x 0 V H l w Z S I g V m F s d W U 9 I n N U Y W J s Z S I g L z 4 8 R W 5 0 c n k g V H l w Z T 0 i T m F t Z V V w Z G F 0 Z W R B Z n R l c k Z p b G w i I F Z h b H V l P S J s M S I g L z 4 8 R W 5 0 c n k g V H l w Z T 0 i T m F 2 a W d h d G l v b l N 0 Z X B O Y W 1 l I i B W Y W x 1 Z T 0 i c + O D i u O D k + O C s u O D v O O C t + O D p + O D s y I g L z 4 8 R W 5 0 c n k g V H l w Z T 0 i R m l s b G V k Q 2 9 t c G x l d G V S Z X N 1 b H R U b 1 d v c m t z a G V l d C I g V m F s d W U 9 I m w w I i A v P j x F b n R y e S B U e X B l P S J B Z G R l Z F R v R G F 0 Y U 1 v Z G V s I i B W Y W x 1 Z T 0 i b D A i I C 8 + P E V u d H J 5 I F R 5 c G U 9 I l F 1 Z X J 5 R 3 J v d X B J R C I g V m F s d W U 9 I n M y O W Y z M m Q 2 N S 1 j M 2 M 2 L T R m M G E t Y m I w M C 1 i Z m J i M D F h M z d k N W Q i I C 8 + P E V u d H J 5 I F R 5 c G U 9 I k x v Y W R l Z F R v Q W 5 h b H l z a X N T Z X J 2 a W N l c y I g V m F s d W U 9 I m w w I i A v P j x F b n R y e S B U e X B l P S J G a W x s R X J y b 3 J D b 2 R l I i B W Y W x 1 Z T 0 i c 1 V u a 2 5 v d 2 4 i I C 8 + P E V u d H J 5 I F R 5 c G U 9 I k J 1 Z m Z l c k 5 l e H R S Z W Z y Z X N o I i B W Y W x 1 Z T 0 i b D E i I C 8 + P E V u d H J 5 I F R 5 c G U 9 I k Z p b G x M Y X N 0 V X B k Y X R l Z C I g V m F s d W U 9 I m Q y M D I 2 L T A 0 L T A 5 V D A 1 O j I z O j I y L j g x O T Q 3 O T h a I i A v P j x F b n R y e S B U e X B l P S J G a W x s U 3 R h d H V z I i B W Y W x 1 Z T 0 i c 0 N v b X B s Z X R l I i A v P j w v U 3 R h Y m x l R W 5 0 c m l l c z 4 8 L 0 l 0 Z W 0 + P E l 0 Z W 0 + P E l 0 Z W 1 M b 2 N h d G l v b j 4 8 S X R l b V R 5 c G U + R m 9 y b X V s Y T w v S X R l b V R 5 c G U + P E l 0 Z W 1 Q Y X R o P l N l Y 3 R p b 2 4 x L y V F N S V B R C V B N i V F N y V C R i U 5 M i V F N i U 5 N C V B R i V F N i U 4 R i V C N C V F N S V B R S U 5 R i V F N y V C O C V C R S 8 l R T M l O D I l Q k Q l R T M l O D M l Q k M l R T M l O D I l Q j k 8 L 0 l 0 Z W 1 Q Y X R o P j w v S X R l b U x v Y 2 F 0 a W 9 u P j x T d G F i b G V F b n R y a W V z I C 8 + P C 9 J d G V t P j x J d G V t P j x J d G V t T G 9 j Y X R p b 2 4 + P E l 0 Z W 1 U e X B l P k Z v c m 1 1 b G E 8 L 0 l 0 Z W 1 U e X B l P j x J d G V t U G F 0 a D 5 T Z W N 0 a W 9 u M S 8 l R T U l Q U Q l Q T Y l R T c l Q k Y l O T I l R T Y l O T Q l Q U Y l R T Y l O E Y l Q j Q l R T U l Q U U l O U Y l R T c l Q j g l Q k U v J U U 1 J U E 0 J T g 5 J U U 2 J T l C J U I 0 J U U z J T g x J T k 1 J U U z J T g y J T h D J U U z J T g x J T l G J U U 1 J T l F J T h C P C 9 J d G V t U G F 0 a D 4 8 L 0 l 0 Z W 1 M b 2 N h d G l v b j 4 8 U 3 R h Y m x l R W 5 0 c m l l c y A v P j w v S X R l b T 4 8 S X R l b T 4 8 S X R l b U x v Y 2 F 0 a W 9 u P j x J d G V t V H l w Z T 5 G b 3 J t d W x h P C 9 J d G V t V H l w Z T 4 8 S X R l b V B h d G g + U 2 V j d G l v b j E v J U U 1 J U F E J U E 2 J U U 3 J U J G J T k y J U U 2 J T k 0 J U F G J U U 2 J T h G J U I 0 J U U 1 J U F F J T l G J U U 3 J U I 4 J U J F L y V F N S U 4 O S U 4 Q S V F O S U 5 O S V B N C V F M y U 4 M S U 5 N S V F M y U 4 M i U 4 Q y V F M y U 4 M S U 5 R i V F N C V C Q i U 5 N i V F M y U 4 M S V B R S V F N S U 4 O C U 5 N z w v S X R l b V B h d G g + P C 9 J d G V t T G 9 j Y X R p b 2 4 + P F N 0 Y W J s Z U V u d H J p Z X M g L z 4 8 L 0 l 0 Z W 0 + P E l 0 Z W 0 + P E l 0 Z W 1 M b 2 N h d G l v b j 4 8 S X R l b V R 5 c G U + R m 9 y b X V s Y T w v S X R l b V R 5 c G U + P E l 0 Z W 1 Q Y X R o P l N l Y 3 R p b 2 4 x L y V F N S V B R C V B N i V F N y V C R i U 5 M i V F N i U 5 N C V B R i V F N i U 4 R i V C N C V F N S V B R S U 5 R i V F N y V C O C V C R S 8 l R T M l O D M l O T U l R T M l O D I l Q T M l R T M l O D M l Q U I l R T M l O D I l Q k Y l R T M l O D M l Q k M l R T M l O D E l O T U l R T M l O D I l O E M l R T M l O D E l O U Y l R T g l Q T E l O E M 8 L 0 l 0 Z W 1 Q Y X R o P j w v S X R l b U x v Y 2 F 0 a W 9 u P j x T d G F i b G V F b n R y a W V z I C 8 + P C 9 J d G V t P j x J d G V t P j x J d G V t T G 9 j Y X R p b 2 4 + P E l 0 Z W 1 U e X B l P k Z v c m 1 1 b G E 8 L 0 l 0 Z W 1 U e X B l P j x J d G V t U G F 0 a D 5 T Z W N 0 a W 9 u M S 8 l R T U l O E E l Q T A l R T c l Q U U l O T c l R T U l Q U Y l Q k U l R T g l Q j E l Q T E l R T M l O D I l Q j A l R T M l O D M l Q U I l R T M l O D M l Q k M l R T M l O D M l O T c l R T U l O E M l O T Z f J U U 1 J U F E J U E 2 J U U 3 J U J G J T k y J U U 2 J T k 0 J U F G J U U 2 J T h G J U I 0 P C 9 J d G V t U G F 0 a D 4 8 L 0 l 0 Z W 1 M b 2 N h d G l v b j 4 8 U 3 R h Y m x l R W 5 0 c m l l c z 4 8 R W 5 0 c n k g V H l w Z T 0 i U X V l c n l J R C I g V m F s d W U 9 I n M z Z j R m O W F j N S 0 5 Z T B k L T Q 5 M z E t Y T F k N i 0 x N z R j Y j U 0 Z m F l M z Q 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U Y X J n Z X Q i I F Z h b H V l P S J z 5 Y q g 5 6 6 X 5 a + + 6 L G h 4 4 K w 4 4 O r 4 4 O 8 4 4 O X 5 Y y W X + W t p u e / k u a U r + a P t C I g L z 4 8 R W 5 0 c n k g V H l w Z T 0 i U m V j b 3 Z l c n l U Y X J n Z X R T a G V l d C I g V m F s d W U 9 I n P j g q / j g q j j g 6 r n t Z D m n p x f 5 a 2 m 5 7 + S 5 p S v 5 o + 0 I i A v P j x F b n R y e S B U e X B l P S J S Z W N v d m V y e V R h c m d l d E N v b H V t b i I g V m F s d W U 9 I m w y I i A v P j x F b n R y e S B U e X B l P S J S Z W N v d m V y e V R h c m d l d F J v d y I g V m F s d W U 9 I m w z I i A v P j x F b n R y e S B U e X B l P S J R d W V y e U d y b 3 V w S U Q i I F Z h b H V l P S J z M j l m M z J k N j U t Y z N j N i 0 0 Z j B h L W J i M D A t Y m Z i Y j A x Y T M 3 Z D V k I i A v P j x F b n R y e S B U e X B l P S J M b 2 F k Z W R U b 0 F u Y W x 5 c 2 l z U 2 V y d m l j Z X M i I F Z h b H V l P S J s M C I g L z 4 8 R W 5 0 c n k g V H l w Z T 0 i R m l s b E x h c 3 R V c G R h d G V k I i B W Y W x 1 Z T 0 i Z D I w M j Y t M D Q t M T N U M D Q 6 M j k 6 N D E u O D E y O D U 0 M 1 o i I C 8 + P E V u d H J 5 I F R 5 c G U 9 I k Z p b G x D b 2 x 1 b W 5 U e X B l c y I g V m F s d W U 9 I n N B d 0 F B Q U F B P S I g L z 4 8 R W 5 0 c n k g V H l w Z T 0 i R m l s b E N v b H V t b k 5 h b W V z I i B W Y W x 1 Z T 0 i c 1 s m c X V v d D v m n I g m c X V v d D s s J n F 1 b 3 Q 7 4 4 K k 4 4 O z 4 4 O H 4 4 O D 4 4 K v 4 4 K 5 J n F 1 b 3 Q 7 L C Z x d W 9 0 O + a c i O m A o + e V q i Z x d W 9 0 O y w m c X V v d D v p l b f m n J / k v J H m p a 0 m c X V v d D s s J n F 1 b 3 Q 7 5 p e l 5 L u Y 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1 L C Z x d W 9 0 O 2 t l e U N v b H V t b k 5 h b W V z J n F 1 b 3 Q 7 O l t d L C Z x d W 9 0 O 3 F 1 Z X J 5 U m V s Y X R p b 2 5 z a G l w c y Z x d W 9 0 O z p b X S w m c X V v d D t j b 2 x 1 b W 5 J Z G V u d G l 0 a W V z J n F 1 b 3 Q 7 O l s m c X V v d D t T Z W N 0 a W 9 u M S / l i q D n r p f l r 7 7 o s a H j g r D j g 6 v j g 7 z j g 5 f l j J Z f 5 a 2 m 5 7 + S 5 p S v 5 o + 0 L 0 F 1 d G 9 S Z W 1 v d m V k Q 2 9 s d W 1 u c z E u e + a c i C w w f S Z x d W 9 0 O y w m c X V v d D t T Z W N 0 a W 9 u M S / l i q D n r p f l r 7 7 o s a H j g r D j g 6 v j g 7 z j g 5 f l j J Z f 5 a 2 m 5 7 + S 5 p S v 5 o + 0 L 0 F 1 d G 9 S Z W 1 v d m V k Q 2 9 s d W 1 u c z E u e + O C p O O D s + O D h + O D g + O C r + O C u S w x f S Z x d W 9 0 O y w m c X V v d D t T Z W N 0 a W 9 u M S / l i q D n r p f l r 7 7 o s a H j g r D j g 6 v j g 7 z j g 5 f l j J Z f 5 a 2 m 5 7 + S 5 p S v 5 o + 0 L 0 F 1 d G 9 S Z W 1 v d m V k Q 2 9 s d W 1 u c z E u e + a c i O m A o + e V q i w y f S Z x d W 9 0 O y w m c X V v d D t T Z W N 0 a W 9 u M S / l i q D n r p f l r 7 7 o s a H j g r D j g 6 v j g 7 z j g 5 f l j J Z f 5 a 2 m 5 7 + S 5 p S v 5 o + 0 L 0 F 1 d G 9 S Z W 1 v d m V k Q 2 9 s d W 1 u c z E u e + m V t + a c n + S 8 k e a l r S w z f S Z x d W 9 0 O y w m c X V v d D t T Z W N 0 a W 9 u M S / l i q D n r p f l r 7 7 o s a H j g r D j g 6 v j g 7 z j g 5 f l j J Z f 5 a 2 m 5 7 + S 5 p S v 5 o + 0 L 0 F 1 d G 9 S Z W 1 v d m V k Q 2 9 s d W 1 u c z E u e + a X p e S 7 m C w 0 f S Z x d W 9 0 O 1 0 s J n F 1 b 3 Q 7 Q 2 9 s d W 1 u Q 2 9 1 b n Q m c X V v d D s 6 N S w m c X V v d D t L Z X l D b 2 x 1 b W 5 O Y W 1 l c y Z x d W 9 0 O z p b X S w m c X V v d D t D b 2 x 1 b W 5 J Z G V u d G l 0 a W V z J n F 1 b 3 Q 7 O l s m c X V v d D t T Z W N 0 a W 9 u M S / l i q D n r p f l r 7 7 o s a H j g r D j g 6 v j g 7 z j g 5 f l j J Z f 5 a 2 m 5 7 + S 5 p S v 5 o + 0 L 0 F 1 d G 9 S Z W 1 v d m V k Q 2 9 s d W 1 u c z E u e + a c i C w w f S Z x d W 9 0 O y w m c X V v d D t T Z W N 0 a W 9 u M S / l i q D n r p f l r 7 7 o s a H j g r D j g 6 v j g 7 z j g 5 f l j J Z f 5 a 2 m 5 7 + S 5 p S v 5 o + 0 L 0 F 1 d G 9 S Z W 1 v d m V k Q 2 9 s d W 1 u c z E u e + O C p O O D s + O D h + O D g + O C r + O C u S w x f S Z x d W 9 0 O y w m c X V v d D t T Z W N 0 a W 9 u M S / l i q D n r p f l r 7 7 o s a H j g r D j g 6 v j g 7 z j g 5 f l j J Z f 5 a 2 m 5 7 + S 5 p S v 5 o + 0 L 0 F 1 d G 9 S Z W 1 v d m V k Q 2 9 s d W 1 u c z E u e + a c i O m A o + e V q i w y f S Z x d W 9 0 O y w m c X V v d D t T Z W N 0 a W 9 u M S / l i q D n r p f l r 7 7 o s a H j g r D j g 6 v j g 7 z j g 5 f l j J Z f 5 a 2 m 5 7 + S 5 p S v 5 o + 0 L 0 F 1 d G 9 S Z W 1 v d m V k Q 2 9 s d W 1 u c z E u e + m V t + a c n + S 8 k e a l r S w z f S Z x d W 9 0 O y w m c X V v d D t T Z W N 0 a W 9 u M S / l i q D n r p f l r 7 7 o s a H j g r D j g 6 v j g 7 z j g 5 f l j J Z f 5 a 2 m 5 7 + S 5 p S v 5 o + 0 L 0 F 1 d G 9 S Z W 1 v d m V k Q 2 9 s d W 1 u c z E u e + a X p e S 7 m C w 0 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U U 1 J T h B J U E w J U U 3 J U F F J T k 3 J U U 1 J U F G J U J F J U U 4 J U I x J U E x J U U z J T g y J U I w J U U z J T g z J U F C J U U z J T g z J U J D J U U z J T g z J T k 3 J U U 1 J T h D J T k 2 X y V F N S V B R C V B N i V F N y V C R i U 5 M i V F N i U 5 N C V B R i V F N i U 4 R i V C N C 8 l R T M l O D I l Q k Q l R T M l O D M l Q k M l R T M l O D I l Q j k 8 L 0 l 0 Z W 1 Q Y X R o P j w v S X R l b U x v Y 2 F 0 a W 9 u P j x T d G F i b G V F b n R y a W V z I C 8 + P C 9 J d G V t P j x J d G V t P j x J d G V t T G 9 j Y X R p b 2 4 + P E l 0 Z W 1 U e X B l P k Z v c m 1 1 b G E 8 L 0 l 0 Z W 1 U e X B l P j x J d G V t U G F 0 a D 5 T Z W N 0 a W 9 u M S 8 l R T U l O E E l Q T A l R T c l Q U U l O T c l R T U l Q U Y l Q k U l R T g l Q j E l Q T E l R T M l O D I l Q j A l R T M l O D M l Q U I l R T M l O D M l Q k M l R T M l O D M l O T c l R T U l O E M l O T Z 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N S U 4 Q S V B M C V F N y V B R S U 5 N y V F N S V B R i V C R S V F O C V C M S V B M S V F M y U 4 M i V C M C V F M y U 4 M y V B Q i V F M y U 4 M y V C Q y V F M y U 4 M y U 5 N y V F N S U 4 Q y U 5 N l 8 l R T U l Q U Q l Q T Y l R T c l Q k Y l O T I l R T Y l O T Q l Q U Y l R T Y l O E Y l Q j Q v J U U 2 J T h D J U J G J U U 1 J T g 1 J U E 1 J U U z J T g x J T k 1 J U U z J T g y J T h D J U U z J T g x J T l G J U U 2 J T l D J T g 4 P C 9 J d G V t U G F 0 a D 4 8 L 0 l 0 Z W 1 M b 2 N h d G l v b j 4 8 U 3 R h Y m x l R W 5 0 c m l l c y A v P j w v S X R l b T 4 8 S X R l b T 4 8 S X R l b U x v Y 2 F 0 a W 9 u P j x J d G V t V H l w Z T 5 G b 3 J t d W x h P C 9 J d G V t V H l w Z T 4 8 S X R l b V B h d G g + U 2 V j d G l v b j E v J U U 1 J T h B J U E w J U U 3 J U F F J T k 3 J U U 1 J U F G J U J F J U U 4 J U I x J U E x J U U z J T g y J U I w J U U z J T g z J U F C J U U z J T g z J U J D J U U z J T g z J T k 3 J U U 1 J T h D J T k 2 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U l O E E l Q T A l R T c l Q U U l O T c l R T U l Q U Y l Q k U l R T g l Q j E l Q T E l R T M l O D I l Q j A l R T M l O D M l Q U I l R T M l O D M l Q k M l R T M l O D M l O T c l R T U l O E M l O T Z 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N S U 4 Q S V B M C V F N y V B R S U 5 N y V F N S V B R i V C R S V F O C V C M S V B M S V F M y U 4 M i V C M C V F M y U 4 M y V B Q i V F M y U 4 M y V C Q y V F M y U 4 M y U 5 N y V F N S U 4 Q y U 5 N l 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1 J T h B J U E w J U U 3 J U F F J T k 3 J U U 1 J U F G J U J F J U U 4 J U I x J U E x J U U z J T g y J U I w J U U z J T g z J U F C J U U z J T g z J U J D J U U z J T g z J T k 3 J U U 1 J T h D J T k 2 X y V F N S V B R C V B N i V F N y V C R i U 5 M i V F N i U 5 N C V B R i V F N i U 4 R i V C N C 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O E E l Q T A l R T c l Q U U l O T c l R T U l Q U Y l Q k U l R T g l Q j E l Q T E l R T M l O D I l Q j A l R T M l O D M l Q U I l R T M l O D M l Q k M l R T M l O D M l O T c l R T U l O E M l O T Z 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N S U 4 Q S V B M C V F N y V B R S U 5 N y V F N S V B R i V C R S V F O C V C M S V B M S V F M y U 4 M i V C M C V F M y U 4 M y V B Q i V F M y U 4 M y V C Q y V F M y U 4 M y U 5 N y V F N S U 4 Q y U 5 N l 8 l R T U l Q U Q l Q T Y l R T c l Q k Y l O T I l R T Y l O T Q l Q U Y l R T Y l O E Y l Q j Q v J U U 4 J U J G J U J E J U U 1 J T h B J U E w J U U z J T g x J T k 1 J U U z J T g y J T h D J U U z J T g x J T l G J U U z J T g y J U F C J U U z J T g y J U I 5 J U U z J T g y J U J G J U U z J T g z J U E w M T w v S X R l b V B h d G g + P C 9 J d G V t T G 9 j Y X R p b 2 4 + P F N 0 Y W J s Z U V u d H J p Z X M g L z 4 8 L 0 l 0 Z W 0 + P E l 0 Z W 0 + P E l 0 Z W 1 M b 2 N h d G l v b j 4 8 S X R l b V R 5 c G U + R m 9 y b X V s Y T w v S X R l b V R 5 c G U + P E l 0 Z W 1 Q Y X R o P l N l Y 3 R p b 2 4 x L y V F N S U 4 Q S V B M C V F N y V B R S U 5 N y V F N S V B R i V C R S V F O C V C M S V B M S V F M y U 4 M i V C M C V F M y U 4 M y V B Q i V F M y U 4 M y V C Q y V F M y U 4 M y U 5 N y V F N S U 4 Q y U 5 N l 8 l R T U l Q U Q l Q T Y l R T c l Q k Y l O T I l R T Y l O T Q l Q U Y l R T Y l O E Y l Q j Q v J U U 1 J U I x J T k 1 J U U 5 J T k 2 J T h C J U U z J T g x J T k 1 J U U z J T g y J T h D J U U z J T g x J T l G J T I w J U U z J T g y J U I w J U U z J T g z J U F C J U U z J T g z J U J D J U U z J T g z J T k 3 J U U 5 J T g w J U E z J U U 3 J T k 1 J U F B P C 9 J d G V t U G F 0 a D 4 8 L 0 l 0 Z W 1 M b 2 N h d G l v b j 4 8 U 3 R h Y m x l R W 5 0 c m l l c y A v P j w v S X R l b T 4 8 S X R l b T 4 8 S X R l b U x v Y 2 F 0 a W 9 u P j x J d G V t V H l w Z T 5 G b 3 J t d W x h P C 9 J d G V t V H l w Z T 4 8 S X R l b V B h d G g + U 2 V j d G l v b j E v J U U 1 J T h B J U E w J U U 3 J U F F J T k 3 J U U 1 J U F G J U J F J U U 4 J U I x J U E x J U U z J T g y J U I w J U U z J T g z J U F C J U U z J T g z J U J D J U U z J T g z J T k 3 J U U 1 J T h D J T k 2 X y V F N S V B R C V B N i V F N y V C R i U 5 M i V F N i U 5 N C V B R i V F N i U 4 R i V C N C 8 l R T U l O D k l O E E l R T k l O T k l Q T Q l R T M l O D E l O T U l R T M l O D I l O E M l R T M l O D E l O U Y l R T U l O D g l O T c 8 L 0 l 0 Z W 1 Q Y X R o P j w v S X R l b U x v Y 2 F 0 a W 9 u P j x T d G F i b G V F b n R y a W V z I C 8 + P C 9 J d G V t P j x J d G V t P j x J d G V t T G 9 j Y X R p b 2 4 + P E l 0 Z W 1 U e X B l P k Z v c m 1 1 b G E 8 L 0 l 0 Z W 1 U e X B l P j x J d G V t U G F 0 a D 5 T Z W N 0 a W 9 u M S 8 l R T U l O E E l Q T A l R T c l Q U U l O T c l R T U l Q U Y l Q k U l R T g l Q j E l Q T E l R T M l O D I l Q j A l R T M l O D M l Q U I l R T M l O D M l Q k M l R T M l O D M l O T c l R T U l O E M l O T Z f J U U 1 J U F E J U E 2 J U U 3 J U J G J T k y J U U 2 J T k 0 J U F G J U U 2 J T h G J U I 0 L y V F N C V C O C V B N i V F M y U 4 M S V C O S V F N i U 5 Q i V C R i V F M y U 4 M S U 4 O C V F M y U 4 M i U 4 O S V F M y U 4 M i U 4 Q y V F M y U 4 M S U 5 R i V F N S U 4 O C U 5 N z w v S X R l b V B h d G g + P C 9 J d G V t T G 9 j Y X R p b 2 4 + P F N 0 Y W J s Z U V u d H J p Z X M g L z 4 8 L 0 l 0 Z W 0 + P E l 0 Z W 0 + P E l 0 Z W 1 M b 2 N h d G l v b j 4 8 S X R l b V R 5 c G U + R m 9 y b X V s Y T w v S X R l b V R 5 c G U + P E l 0 Z W 1 Q Y X R o P l N l Y 3 R p b 2 4 x L y V F N S V B R i V C R S V F O C V C M S V B M S V F N i U 5 N y V B N V 8 l R T U l Q U Q l Q T Y l R T c l Q k Y l O T I l R T Y l O T Q l Q U Y l R T Y l O E Y l Q j Q 8 L 0 l 0 Z W 1 Q Y X R o P j w v S X R l b U x v Y 2 F 0 a W 9 u P j x T d G F i b G V F b n R y a W V z P j x F b n R y e S B U e X B l P S J R d W V y e U l E I i B W Y W x 1 Z T 0 i c z U z M W R i Z D A 3 L T k z O W Y t N D A z M i 0 4 Z W U 3 L W R j M 2 R h M W U y M z N h Y i 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l r 7 7 o s a H m l 6 V f 5 a 2 m 5 7 + S 5 p S v 5 o + 0 I i A v P j x F b n R y e S B U e X B l P S J S Z W N v d m V y e V R h c m d l d F N o Z W V 0 I i B W Y W x 1 Z T 0 i c + O C r + O C q O O D q u e 1 k O a e n F / l r a b n v 5 L m l K / m j 7 Q i I C 8 + P E V u d H J 5 I F R 5 c G U 9 I l J l Y 2 9 2 Z X J 5 V G F y Z 2 V 0 Q 2 9 s d W 1 u I i B W Y W x 1 Z T 0 i b D g i I C 8 + P E V u d H J 5 I F R 5 c G U 9 I l J l Y 2 9 2 Z X J 5 V G F y Z 2 V 0 U m 9 3 I i B W Y W x 1 Z T 0 i b D E 4 I i A v P j x F b n R y e S B U e X B l P S J M b 2 F k Z W R U b 0 F u Y W x 5 c 2 l z U 2 V y d m l j Z X M i I F Z h b H V l P S J s M C I g L z 4 8 R W 5 0 c n k g V H l w Z T 0 i U X V l c n l H c m 9 1 c E l E I i B W Y W x 1 Z T 0 i c z I 5 Z j M y Z D Y 1 L W M z Y z Y t N G Y w Y S 1 i Y j A w L W J m Y m I w M W E z N 2 Q 1 Z C I g L z 4 8 R W 5 0 c n k g V H l w Z T 0 i R m l s b E x h c 3 R V c G R h d G V k I i B W Y W x 1 Z T 0 i Z D I w M j Y t M D Q t M T N U M D Q 6 M j k 6 N D E u O D Y 4 N z M 2 O F o i I C 8 + P E V u d H J 5 I F R 5 c G U 9 I k Z p b G x D b 2 x 1 b W 5 U e X B l c y I g V m F s d W U 9 I n N B d 1 l E Q X c 9 P S I g L z 4 8 R W 5 0 c n k g V H l w Z T 0 i R m l s b E N v b H V t b k 5 h b W V z I i B W Y W x 1 Z T 0 i c 1 s m c X V v d D v m n I g m c X V v d D s s J n F 1 b 3 Q 7 5 a + + 6 L G h 5 p e l J n F 1 b 3 Q 7 L C Z x d W 9 0 O + O C q + O C p u O D s + O D i C Z x d W 9 0 O y w m c X V v d D v j g q T j g 7 P j g 4 f j g 4 P j g q / j g r k m c X V v d D t d 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W v v u i x o e a X p V / l r a b n v 5 L m l K / m j 7 Q v Q X V 0 b 1 J l b W 9 2 Z W R D b 2 x 1 b W 5 z M S 5 7 5 p y I L D B 9 J n F 1 b 3 Q 7 L C Z x d W 9 0 O 1 N l Y 3 R p b 2 4 x L + W v v u i x o e a X p V / l r a b n v 5 L m l K / m j 7 Q v Q X V 0 b 1 J l b W 9 2 Z W R D b 2 x 1 b W 5 z M S 5 7 5 a + + 6 L G h 5 p e l L D F 9 J n F 1 b 3 Q 7 L C Z x d W 9 0 O 1 N l Y 3 R p b 2 4 x L + W v v u i x o e a X p V / l r a b n v 5 L m l K / m j 7 Q v Q X V 0 b 1 J l b W 9 2 Z W R D b 2 x 1 b W 5 z M S 5 7 4 4 K r 4 4 K m 4 4 O z 4 4 O I L D J 9 J n F 1 b 3 Q 7 L C Z x d W 9 0 O 1 N l Y 3 R p b 2 4 x L + W v v u i x o e a X p V / l r a b n v 5 L m l K / m j 7 Q v Q X V 0 b 1 J l b W 9 2 Z W R D b 2 x 1 b W 5 z M S 5 7 4 4 K k 4 4 O z 4 4 O H 4 4 O D 4 4 K v 4 4 K 5 L D N 9 J n F 1 b 3 Q 7 X S w m c X V v d D t D b 2 x 1 b W 5 D b 3 V u d C Z x d W 9 0 O z o 0 L C Z x d W 9 0 O 0 t l e U N v b H V t b k 5 h b W V z J n F 1 b 3 Q 7 O l t d L C Z x d W 9 0 O 0 N v b H V t b k l k Z W 5 0 a X R p Z X M m c X V v d D s 6 W y Z x d W 9 0 O 1 N l Y 3 R p b 2 4 x L + W v v u i x o e a X p V / l r a b n v 5 L m l K / m j 7 Q v Q X V 0 b 1 J l b W 9 2 Z W R D b 2 x 1 b W 5 z M S 5 7 5 p y I L D B 9 J n F 1 b 3 Q 7 L C Z x d W 9 0 O 1 N l Y 3 R p b 2 4 x L + W v v u i x o e a X p V / l r a b n v 5 L m l K / m j 7 Q v Q X V 0 b 1 J l b W 9 2 Z W R D b 2 x 1 b W 5 z M S 5 7 5 a + + 6 L G h 5 p e l L D F 9 J n F 1 b 3 Q 7 L C Z x d W 9 0 O 1 N l Y 3 R p b 2 4 x L + W v v u i x o e a X p V / l r a b n v 5 L m l K / m j 7 Q v Q X V 0 b 1 J l b W 9 2 Z W R D b 2 x 1 b W 5 z M S 5 7 4 4 K r 4 4 K m 4 4 O z 4 4 O I L D J 9 J n F 1 b 3 Q 7 L C Z x d W 9 0 O 1 N l Y 3 R p b 2 4 x L + W v v u i x o e a X p V / l r a b n v 5 L m l K / m j 7 Q v Q X V 0 b 1 J l b W 9 2 Z W R D b 2 x 1 b W 5 z M S 5 7 4 4 K k 4 4 O z 4 4 O H 4 4 O D 4 4 K v 4 4 K 5 L D N 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l R T U l Q U Y l Q k U l R T g l Q j E l Q T E l R T Y l O T c l Q T V f J U U 1 J U F E J U E 2 J U U 3 J U J G J T k y J U U 2 J T k 0 J U F G J U U 2 J T h G J U I 0 L y V F M y U 4 M i V C R C V F M y U 4 M y V C Q y V F M y U 4 M i V C O T w v S X R l b V B h d G g + P C 9 J d G V t T G 9 j Y X R p b 2 4 + P F N 0 Y W J s Z U V u d H J p Z X M g L z 4 8 L 0 l 0 Z W 0 + P E l 0 Z W 0 + P E l 0 Z W 1 M b 2 N h d G l v b j 4 8 S X R l b V R 5 c G U + R m 9 y b X V s Y T w v S X R l b V R 5 c G U + P E l 0 Z W 1 Q Y X R o P l N l Y 3 R p b 2 4 x L y V F N S V B R i V C R S V F O C V C M S V B M S V F N i U 5 N y V B N V 8 l R T U l Q U Q l Q T Y l R T c l Q k Y l O T I l R T Y l O T Q l Q U Y l R T Y l O E Y l Q j Q v J U U z J T g z J T k 1 J U U z J T g y J U E z J U U z J T g z J U F C J U U z J T g y J U J G J U U z J T g z J U J D J U U z J T g x J T k 1 J U U z J T g y J T h D J U U z J T g x J T l G J U U 4 J U E x J T h D P C 9 J d G V t U G F 0 a D 4 8 L 0 l 0 Z W 1 M b 2 N h d G l v b j 4 8 U 3 R h Y m x l R W 5 0 c m l l c y A v P j w v S X R l b T 4 8 S X R l b T 4 8 S X R l b U x v Y 2 F 0 a W 9 u P j x J d G V t V H l w Z T 5 G b 3 J t d W x h P C 9 J d G V t V H l w Z T 4 8 S X R l b V B h d G g + U 2 V j d G l v b j E v J U U 1 J U F G J U J F J U U 4 J U I x J U E x J U U 2 J T k 3 J U E 1 X y V F N S V B R C V B N i V F N y V C R i U 5 M i V F N i U 5 N C V B R i V F N i U 4 R i V C N C 8 l R T Y l O E M l Q k Y l R T U l O D U l Q T U l R T M l O D E l O T U l R T M l O D I l O E M l R T M l O D E l O U Y l R T Y l O U M l O D g 8 L 0 l 0 Z W 1 Q Y X R o P j w v S X R l b U x v Y 2 F 0 a W 9 u P j x T d G F i b G V F b n R y a W V z I C 8 + P C 9 J d G V t P j x J d G V t P j x J d G V t T G 9 j Y X R p b 2 4 + P E l 0 Z W 1 U e X B l P k Z v c m 1 1 b G E 8 L 0 l 0 Z W 1 U e X B l P j x J d G V t U G F 0 a D 5 T Z W N 0 a W 9 u M S 8 l R T U l Q U Y l Q k U l R T g l Q j E l Q T E l R T Y l O T c l Q T V 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N S V B R i V C R S V F O C V C M S V B M S V F N i U 5 N y V B N V 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1 J U F G J U J F J U U 4 J U I x J U E x J U U 2 J T k 3 J U E 1 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U l Q U Y l Q k U l R T g l Q j E l Q T E l R T Y l O T c l Q T V f J U U 1 J U F E J U E 2 J U U 3 J U J G J T k y J U U 2 J T k 0 J U F G J U U 2 J T h G J U I 0 L y V F O C V C R i V C R C V F N S U 4 Q S V B M C V F M y U 4 M S U 5 N S V F M y U 4 M i U 4 Q y V F M y U 4 M S U 5 R i V F M y U 4 M i V B N C V F M y U 4 M y V C M y V F M y U 4 M y U 4 N y V F M y U 4 M y U 4 M y V F M y U 4 M i V B R i V F M y U 4 M i V C O T w v S X R l b V B h d G g + P C 9 J d G V t T G 9 j Y X R p b 2 4 + P F N 0 Y W J s Z U V u d H J p Z X M g L z 4 8 L 0 l 0 Z W 0 + P E l 0 Z W 0 + P E l 0 Z W 1 M b 2 N h d G l v b j 4 8 S X R l b V R 5 c G U + R m 9 y b X V s Y T w v S X R l b V R 5 c G U + P E l 0 Z W 1 Q Y X R o P l N l Y 3 R p b 2 4 x L y V F N S V B R i V C R S V F O C V C M S V B M S V F N i U 5 N y V B N V 8 l R T U l Q U Q l Q T Y l R T c l Q k Y l O T I l R T Y l O T Q l Q U Y l R T Y l O E Y l Q j Q v J U U z J T g y J U I w J U U z J T g z J U F C J U U z J T g z J U J D J U U z J T g z J T k 3 J U U 1 J T h D J T k 2 J U U z J T g x J T k 1 J U U z J T g y J T h D J U U z J T g x J T l G J U U 4 J U E x J T h D P C 9 J d G V t U G F 0 a D 4 8 L 0 l 0 Z W 1 M b 2 N h d G l v b j 4 8 U 3 R h Y m x l R W 5 0 c m l l c y A v P j w v S X R l b T 4 8 S X R l b T 4 8 S X R l b U x v Y 2 F 0 a W 9 u P j x J d G V t V H l w Z T 5 G b 3 J t d W x h P C 9 J d G V t V H l w Z T 4 8 S X R l b V B h d G g + U 2 V j d G l v b j E v J U U 1 J U F G J U J F J U U 4 J U I x J U E x J U U 2 J T k 3 J U E 1 X y V F N S V B R C V B N i V F N y V C R i U 5 M i V F N i U 5 N C V B R i V F N i U 4 R i V C N C 8 l R T g l Q k Y l Q k Q l R T U l O E E l Q T A l R T M l O D E l O T U l R T M l O D I l O E M l R T M l O D E l O U Y l R T M l O D I l Q U I l R T M l O D I l Q j k l R T M l O D I l Q k Y l R T M l O D M l Q T A x P C 9 J d G V t U G F 0 a D 4 8 L 0 l 0 Z W 1 M b 2 N h d G l v b j 4 8 U 3 R h Y m x l R W 5 0 c m l l c y A v P j w v S X R l b T 4 8 S X R l b T 4 8 S X R l b U x v Y 2 F 0 a W 9 u P j x J d G V t V H l w Z T 5 G b 3 J t d W x h P C 9 J d G V t V H l w Z T 4 8 S X R l b V B h d G g + U 2 V j d G l v b j E v J U U 1 J U F G J U J F J U U 4 J U I x J U E x J U U 2 J T k 3 J U E 1 X y V F N S V B R C V B N i V F N y V C R i U 5 M i V F N i U 5 N C V B R i V F N i U 4 R i V C N C 8 l R T U l Q j E l O T U l R T k l O T Y l O E I l R T M l O D E l O T U l R T M l O D I l O E M l R T M l O D E l O U Y l M j A l R T M l O D I l Q j A l R T M l O D M l Q U I l R T M l O D M l Q k M l R T M l O D M l O T c l R T k l O D A l Q T M l R T c l O T U l Q U E 8 L 0 l 0 Z W 1 Q Y X R o P j w v S X R l b U x v Y 2 F 0 a W 9 u P j x T d G F i b G V F b n R y a W V z I C 8 + P C 9 J d G V t P j x J d G V t P j x J d G V t T G 9 j Y X R p b 2 4 + P E l 0 Z W 1 U e X B l P k Z v c m 1 1 b G E 8 L 0 l 0 Z W 1 U e X B l P j x J d G V t U G F 0 a D 5 T Z W N 0 a W 9 u M S 8 l R T U l Q U Y l Q k U l R T g l Q j E l Q T E l R T Y l O T c l Q T V f J U U 1 J U F E J U E 2 J U U 3 J U J G J T k y J U U 2 J T k 0 J U F G J U U 2 J T h G J U I 0 L y V F N S U 4 O S U 4 Q S V F O S U 5 O S V B N C V F M y U 4 M S U 5 N S V F M y U 4 M i U 4 Q y V F M y U 4 M S U 5 R i V F N S U 4 O C U 5 N z w v S X R l b V B h d G g + P C 9 J d G V t T G 9 j Y X R p b 2 4 + P F N 0 Y W J s Z U V u d H J p Z X M g L z 4 8 L 0 l 0 Z W 0 + P E l 0 Z W 0 + P E l 0 Z W 1 M b 2 N h d G l v b j 4 8 S X R l b V R 5 c G U + R m 9 y b X V s Y T w v S X R l b V R 5 c G U + P E l 0 Z W 1 Q Y X R o P l N l Y 3 R p b 2 4 x L y V F N S V B R i V C R S V F O C V C M S V B M S V F N i U 5 N y V B N V 8 l R T U l Q U Q l Q T Y l R T c l Q k Y l O T I l R T Y l O T Q l Q U Y l R T Y l O E Y l Q j Q v J U U 0 J U I 4 J U E 2 J U U z J T g x J U I 5 J U U 2 J T l C J U J G J U U z J T g x J T g 4 J U U z J T g y J T g 5 J U U z J T g y J T h D J U U z J T g x J T l G J U U 1 J T g 4 J T k 3 P C 9 J d G V t U G F 0 a D 4 8 L 0 l 0 Z W 1 M b 2 N h d G l v b j 4 8 U 3 R h Y m x l R W 5 0 c m l l c y A v P j w v S X R l b T 4 8 S X R l b T 4 8 S X R l b U x v Y 2 F 0 a W 9 u P j x J d G V t V H l w Z T 5 G b 3 J t d W x h P C 9 J d G V t V H l w Z T 4 8 S X R l b V B h d G g + U 2 V j d G l v b j E v J U U 1 J U F G J U J F J U U 4 J U I x J U E x J U U 2 J T k 3 J U E 1 X y V F N S V B R C V B N i V F N y V C R i U 5 M i V F N i U 5 N C V B R i V F N i U 4 R i V C N C 8 l R T U l O D k l O E E l R T k l O T k l Q T Q l R T M l O D E l O T U l R T M l O D I l O E M l R T M l O D E l O U Y l R T Q l Q k I l O T Y l R T M l O D E l Q U U l R T U l O D g l O T c x P C 9 J d G V t U G F 0 a D 4 8 L 0 l 0 Z W 1 M b 2 N h d G l v b j 4 8 U 3 R h Y m x l R W 5 0 c m l l c y A v P j w v S X R l b T 4 8 S X R l b T 4 8 S X R l b U x v Y 2 F 0 a W 9 u P j x J d G V t V H l w Z T 5 G b 3 J t d W x h P C 9 J d G V t V H l w Z T 4 8 S X R l b V B h d G g + U 2 V j d G l v b j E v J U U 1 J U F G J U J F J U U 4 J U I x J U E x J U U 2 J T k 3 J U E 1 X y V F N S V B R C V B N i V F N y V C R i U 5 M i V F N i U 5 N C V B R i V F N i U 4 R i V C N C 8 l R T c l Q j U l O T A l R T U l O T A l O D g l R T M l O D E l O T U l R T M l O D I l O E M l R T M l O D E l O U Y l R T U l O D g l O T c 8 L 0 l 0 Z W 1 Q Y X R o P j w v S X R l b U x v Y 2 F 0 a W 9 u P j x T d G F i b G V F b n R y a W V z I C 8 + P C 9 J d G V t P j x J d G V t P j x J d G V t T G 9 j Y X R p b 2 4 + P E l 0 Z W 1 U e X B l P k Z v c m 1 1 b G E 8 L 0 l 0 Z W 1 U e X B l P j x J d G V t U G F 0 a D 5 T Z W N 0 a W 9 u M S 8 l R T U l Q U Y l Q k U l R T g l Q j E l Q T E l R T Y l O T c l Q T V 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U l Q U Y l Q k U l R T g l Q j E l Q T E l R T Y l O T c l Q T V f J U U 1 J U F E J U E 2 J U U 3 J U J G J T k y J U U 2 J T k 0 J U F G J U U 2 J T h G J U I 0 L y V F O C V C R i V C R C V F N S U 4 Q S V B M C V F M y U 4 M S U 5 N S V F M y U 4 M i U 4 Q y V F M y U 4 M S U 5 R i V F M y U 4 M i V B Q i V F M y U 4 M i V C O S V F M y U 4 M i V C R i V F M y U 4 M y V B M D I 8 L 0 l 0 Z W 1 Q Y X R o P j w v S X R l b U x v Y 2 F 0 a W 9 u P j x T d G F i b G V F b n R y a W V z I C 8 + P C 9 J d G V t P j x J d G V t P j x J d G V t T G 9 j Y X R p b 2 4 + P E l 0 Z W 1 U e X B l P k Z v c m 1 1 b G E 8 L 0 l 0 Z W 1 U e X B l P j x J d G V t U G F 0 a D 5 T Z W N 0 a W 9 u M S 8 l R T U l Q U Y l Q k U l R T g l Q j E l Q T E l R T Y l O T c l Q T V f J U U 1 J U F E J U E 2 J U U 3 J U J G J T k y J U U 2 J T k 0 J U F G J U U 2 J T h G J U I 0 L y V F N i U 4 Q S V C R C V F N S U 4 N y V C Q S V F M y U 4 M S U 5 N y V F M y U 4 M S U 5 R i V F N S U 4 M C V B N D w v S X R l b V B h d G g + P C 9 J d G V t T G 9 j Y X R p b 2 4 + P F N 0 Y W J s Z U V u d H J p Z X M g L z 4 8 L 0 l 0 Z W 0 + P E l 0 Z W 0 + P E l 0 Z W 1 M b 2 N h d G l v b j 4 8 S X R l b V R 5 c G U + R m 9 y b X V s Y T w v S X R l b V R 5 c G U + P E l 0 Z W 1 Q Y X R o P l N l Y 3 R p b 2 4 x L y V F N S V B R i V C R S V F O C V C M S V B M S V F N i U 5 N y V B N V 8 l R T U l Q U Q l Q T Y l R T c l Q k Y l O T I l R T Y l O T Q l Q U Y l R T Y l O E Y l Q j Q v J U U 1 J T g 5 J T h B J U U 5 J T k 5 J U E 0 J U U z J T g x J T k 1 J U U z J T g y J T h D J U U z J T g x J T l G J U U 1 J T g 4 J T k 3 M T w v S X R l b V B h d G g + P C 9 J d G V t T G 9 j Y X R p b 2 4 + P F N 0 Y W J s Z U V u d H J p Z X M g L z 4 8 L 0 l 0 Z W 0 + P E l 0 Z W 0 + P E l 0 Z W 1 M b 2 N h d G l v b j 4 8 S X R l b V R 5 c G U + R m 9 y b X V s Y T w v S X R l b V R 5 c G U + P E l 0 Z W 1 Q Y X R o P l N l Y 3 R p b 2 4 x L y V F N S V B R i V C R S V F O C V C M S V B M S V F N i U 5 N y V B N V 8 l R T U l Q U Q l Q T Y l R T c l Q k Y l O T I l R T Y l O T Q l Q U Y l R T Y l O E Y l Q j Q v J U U z J T g z J T l F J U U z J T g z J U J D J U U z J T g y J U I 4 J U U z J T g x J T k 1 J U U z J T g y J T h D J U U z J T g x J T l G J U U z J T g y J U F G J U U z J T g y J U E 4 J U U z J T g z J U F B J U U 2 J T k 1 J U I w P C 9 J d G V t U G F 0 a D 4 8 L 0 l 0 Z W 1 M b 2 N h d G l v b j 4 8 U 3 R h Y m x l R W 5 0 c m l l c y A v P j w v S X R l b T 4 8 S X R l b T 4 8 S X R l b U x v Y 2 F 0 a W 9 u P j x J d G V t V H l w Z T 5 G b 3 J t d W x h P C 9 J d G V t V H l w Z T 4 8 S X R l b V B h d G g + U 2 V j d G l v b j E v J U U 1 J U F G J U J F J U U 4 J U I x J U E x J U U 2 J T k 3 J U E 1 X y V F N S V B R C V B N i V F N y V C R i U 5 M i V F N i U 5 N C V B R i V F N i U 4 R i V C N C 8 l R T U l Q j E l O T U l R T k l O T Y l O E I l R T M l O D E l O T U l R T M l O D I l O E M l R T M l O D E l O U Y l M j A l R T U l Q U Y l Q k U l R T g l Q j E l Q T E l R T Y l O T c l Q T U l R T Q l Q k I l Q j Y l R T Y l O T U l Q j B f J U U 1 J T g 1 J U E 4 J U U 0 J U J E J T k z P C 9 J d G V t U G F 0 a D 4 8 L 0 l 0 Z W 1 M b 2 N h d G l v b j 4 8 U 3 R h Y m x l R W 5 0 c m l l c y A v P j w v S X R l b T 4 8 S X R l b T 4 8 S X R l b U x v Y 2 F 0 a W 9 u P j x J d G V t V H l w Z T 5 G b 3 J t d W x h P C 9 J d G V t V H l w Z T 4 8 S X R l b V B h d G g + U 2 V j d G l v b j E v J U U 1 J U F G J U J F J U U 4 J U I x J U E x J U U 2 J T k 3 J U E 1 X y V F N S V B R C V B N i V F N y V C R i U 5 M i V F N i U 5 N C V B R i V F N i U 4 R i V C N C 8 l R T g l Q k Y l Q k Q l R T U l O E E l Q T A l R T M l O D E l O T U l R T M l O D I l O E M l R T M l O D E l O U Y l R T M l O D I l Q T Q l R T M l O D M l Q j M l R T M l O D M l O D c l R T M l O D M l O D M l R T M l O D I l Q U Y l R T M l O D I l Q j k x P C 9 J d G V t U G F 0 a D 4 8 L 0 l 0 Z W 1 M b 2 N h d G l v b j 4 8 U 3 R h Y m x l R W 5 0 c m l l c y A v P j w v S X R l b T 4 8 S X R l b T 4 8 S X R l b U x v Y 2 F 0 a W 9 u P j x J d G V t V H l w Z T 5 G b 3 J t d W x h P C 9 J d G V t V H l w Z T 4 8 S X R l b V B h d G g + U 2 V j d G l v b j E v J U U 1 J U F G J U J F J U U 4 J U I x J U E x J U U 2 J T k 3 J U E 1 J U U 0 J U J C J U I 2 J U U 2 J T k 1 J U I w X y V F N S V B R C V B N i V F N y V C R i U 5 M i V F N i U 5 N C V B R i V F N i U 4 R i V C N D w v S X R l b V B h d G g + P C 9 J d G V t T G 9 j Y X R p b 2 4 + P F N 0 Y W J s Z U V u d H J p Z X M + P E V u d H J 5 I F R 5 c G U 9 I l F 1 Z X J 5 S U Q i I F Z h b H V l P S J z Y j J j O W Y 1 O T M t Y m R l N i 0 0 Z W Y 3 L T k 5 M G E t N m V l N D I 1 Y j B i M m R i I i A v P j x F b n R y e S B U e X B l P S J G a W x s R W 5 h Y m x l Z C I g V m F s d W U 9 I m w w I i A v P j x F b n R y e S B U e X B l P S J G a W x s T 2 J q Z W N 0 V H l w Z S I g V m F s d W U 9 I n N D b 2 5 u Z W N 0 a W 9 u T 2 5 s e S I g L z 4 8 R W 5 0 c n k g V H l w Z T 0 i R m l s b F R v R G F 0 Y U 1 v Z G V s R W 5 h Y m x l Z C I g V m F s d W U 9 I m w w I i A v P j x F b n R y e S B U e X B l P S J J c 1 B y a X Z h d G U i I F Z h b H V l P S J s M C I g L z 4 8 R W 5 0 c n k g V H l w Z T 0 i T m F 2 a W d h d G l v b l N 0 Z X B O Y W 1 l I i B W Y W x 1 Z T 0 i c + O D i u O D k + O C s u O D v O O C t + O D p + O D s y 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U 3 R h d H V z I i B W Y W x 1 Z T 0 i c 0 N v b X B s Z X R l I i A v P j x F b n R y e S B U e X B l P S J R d W V y e U d y b 3 V w S U Q i I F Z h b H V l P S J z M j l m M z J k N j U t Y z N j N i 0 0 Z j B h L W J i M D A t Y m Z i Y j A x Y T M 3 Z D V k I i A v P j x F b n R y e S B U e X B l P S J M b 2 F k Z W R U b 0 F u Y W x 5 c 2 l z U 2 V y d m l j Z X M i I F Z h b H V l P S J s M C I g L z 4 8 R W 5 0 c n k g V H l w Z T 0 i R m l s b E x h c 3 R V c G R h d G V k I i B W Y W x 1 Z T 0 i Z D I w M j Y t M D M t M j J U M T M 6 M j g 6 M T k u M D c y M z E x M 1 o i I C 8 + P E V u d H J 5 I F R 5 c G U 9 I k Z p b G x F c n J v c k N v Z G U i I F Z h b H V l P S J z V W 5 r b m 9 3 b i I g L z 4 8 R W 5 0 c n k g V H l w Z T 0 i Q W R k Z W R U b 0 R h d G F N b 2 R l b C I g V m F s d W U 9 I m w w I i A v P j w v U 3 R h Y m x l R W 5 0 c m l l c z 4 8 L 0 l 0 Z W 0 + P E l 0 Z W 0 + P E l 0 Z W 1 M b 2 N h d G l v b j 4 8 S X R l b V R 5 c G U + R m 9 y b X V s Y T w v S X R l b V R 5 c G U + P E l 0 Z W 1 Q Y X R o P l N l Y 3 R p b 2 4 x L y V F N S V B R i V C R S V F O C V C M S V B M S V F N i U 5 N y V B N S V F N C V C Q i V C N i V F N i U 5 N S V C M F 8 l R T U l Q U Q l Q T Y l R T c l Q k Y l O T I l R T Y l O T Q l Q U Y l R T Y l O E Y l Q j Q v J U U z J T g y J U J E J U U z J T g z J U J D J U U z J T g y J U I 5 P C 9 J d G V t U G F 0 a D 4 8 L 0 l 0 Z W 1 M b 2 N h d G l v b j 4 8 U 3 R h Y m x l R W 5 0 c m l l c y A v P j w v S X R l b T 4 8 S X R l b T 4 8 S X R l b U x v Y 2 F 0 a W 9 u P j x J d G V t V H l w Z T 5 G b 3 J t d W x h P C 9 J d G V t V H l w Z T 4 8 S X R l b V B h d G g + U 2 V j d G l v b j E v J U U 1 J U F G J U J F J U U 4 J U I x J U E x J U U 2 J T k 3 J U E 1 J U U 0 J U J C J U I 2 J U U 2 J T k 1 J U I w 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U l Q U Y l Q k U l R T g l Q j E l Q T E l R T Y l O T c l Q T U l R T Q l Q k I l Q j Y l R T Y l O T U l Q j B 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k l O T k l Q T Q l R T U l Q T Q l O T Y l R T Q l Q k I l Q j Y l R T Y l O T U l Q j B f J U U 1 J U F E J U E 2 J U U 3 J U J G J T k y J U U 2 J T k 0 J U F G J U U 2 J T h G J U I 0 P C 9 J d G V t U G F 0 a D 4 8 L 0 l 0 Z W 1 M b 2 N h d G l v b j 4 8 U 3 R h Y m x l R W 5 0 c m l l c z 4 8 R W 5 0 c n k g V H l w Z T 0 i U X V l c n l J R C I g V m F s d W U 9 I n M z Z j k x Z D Q 0 M i 0 y N W J l L T Q 3 M T Y t Y j c 3 M y 0 0 M 2 M z M m N h N D h l Y T U i I C 8 + P E V u d H J 5 I F R 5 c G U 9 I k Z p b G x F b m F i b G V k I i B W Y W x 1 Z T 0 i b D A i I C 8 + P E V u d H J 5 I F R 5 c G U 9 I k Z p b G x P Y m p l Y 3 R U e X B l I i B W Y W x 1 Z T 0 i c 0 N v b m 5 l Y 3 R p b 2 5 P b m x 5 I i A v P j x F b n R y e S B U e X B l P S J G a W x s V G 9 E Y X R h T W 9 k Z W x F b m F i b G V k I i B W Y W x 1 Z T 0 i b D A i I C 8 + P E V u d H J 5 I F R 5 c G U 9 I k l z U H J p d m F 0 Z S I g V m F s d W U 9 I m w w I i A v P j x F b n R y e S B U e X B l P S J O Y X Z p Z 2 F 0 a W 9 u U 3 R l c E 5 h b W U i I F Z h b H V l P S J z 4 4 O K 4 4 O T 4 4 K y 4 4 O 8 4 4 K 3 4 4 O n 4 4 O z 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T d G F 0 d X M i I F Z h b H V l P S J z Q 2 9 t c G x l d G U i I C 8 + P E V u d H J 5 I F R 5 c G U 9 I l F 1 Z X J 5 R 3 J v d X B J R C I g V m F s d W U 9 I n M y O W Y z M m Q 2 N S 1 j M 2 M 2 L T R m M G E t Y m I w M C 1 i Z m J i M D F h M z d k N W Q i I C 8 + P E V u d H J 5 I F R 5 c G U 9 I k x v Y W R l Z F R v Q W 5 h b H l z a X N T Z X J 2 a W N l c y I g V m F s d W U 9 I m w w I i A v P j x F b n R y e S B U e X B l P S J G a W x s T G F z d F V w Z G F 0 Z W Q i I F Z h b H V l P S J k M j A y N i 0 w M y 0 y M l Q x M z o y O D o x O S 4 x M D Q 3 N z I 4 W i I g L z 4 8 R W 5 0 c n k g V H l w Z T 0 i R m l s b E V y c m 9 y Q 2 9 k Z S I g V m F s d W U 9 I n N V b m t u b 3 d u I i A v P j x F b n R y e S B U e X B l P S J B Z G R l Z F R v R G F 0 Y U 1 v Z G V s I i B W Y W x 1 Z T 0 i b D A i I C 8 + P C 9 T d G F i b G V F b n R y a W V z P j w v S X R l b T 4 8 S X R l b T 4 8 S X R l b U x v Y 2 F 0 a W 9 u P j x J d G V t V H l w Z T 5 G b 3 J t d W x h P C 9 J d G V t V H l w Z T 4 8 S X R l b V B h d G g + U 2 V j d G l v b j E v J U U 5 J T k 2 J T h C J U U 1 J T g y J U F D J U U 2 J T k 1 J U I w X y V F N S U 4 Q S V B M C V F N y V B R S U 5 N y V F N S V B R i V C R S V F O C V C M S V B M S V F O S U 5 O S V B N C V F N S V B N C U 5 N i V F N C V C Q i V C N i V F N i U 5 N S V C M F 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N S V B R i V C R S V F O C V C M S V B M S V F O S U 5 O S V B N C V F N S V B N C U 5 N i V F N C V C Q i V C N i V F N i U 5 N S V C M F 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N S V B R i V C R S V F O C V C M S V B M S V F O S U 5 O S V B N C V F N S V B N C U 5 N i V F N C V C Q i V C N i V F N i U 5 N S V C M F 8 l R T U l Q U Q l Q T Y l R T c l Q k Y l O T I l R T Y l O T Q l Q U Y l R T Y l O E Y l Q j Q 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V F O S U 5 O S V B N C V F N S V B N C U 5 N i V F N C V C Q i V C N i V F N i U 5 N S V C M F 8 l R T U l Q U Q l Q T Y l R T c l Q k Y l O T I l R T Y l O T Q l Q U Y l R T Y l O E Y l Q j Q 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8 L 0 l 0 Z W 1 Q Y X R o P j w v S X R l b U x v Y 2 F 0 a W 9 u P j x T d G F i b G V F b n R y a W V z P j x F b n R y e S B U e X B l P S J R d W V y e U l E I i B W Y W x 1 Z T 0 i c 2 U 0 Y z I w Y j g 0 L W Y 4 O W U t N G E z O C 0 5 Z G U z L T E 5 N z g y M T V h O T M 2 O C I g L z 4 8 R W 5 0 c n k g V H l w Z T 0 i R m l s b E V u Y W J s Z W Q i I F Z h b H V l P S J s M S I g L z 4 8 R W 5 0 c n k g V H l w Z T 0 i R m l s b E 9 i a m V j d F R 5 c G U i I F Z h b H V l P S J z V G F i b G U i I C 8 + P E V u d H J 5 I F R 5 c G U 9 I k Z p b G x U b 0 R h d G F N b 2 R l b E V u Y W J s Z W Q i I F Z h b H V l P S J s M C I g L z 4 8 R W 5 0 c n k g V H l w Z T 0 i S X N Q c m l 2 Y X R l I i B W Y W x 1 Z T 0 i b D A 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l Z E N v b X B s Z X R l U m V z d W x 0 V G 9 X b 3 J r c 2 h l Z X Q i I F Z h b H V l P S J s M S I g L z 4 8 R W 5 0 c n k g V H l w Z T 0 i U m V j b 3 Z l c n l U Y X J n Z X R T a G V l d C I g V m F s d W U 9 I n P j g q / j g q j j g 6 r n t Z D m n p x f 5 a 2 m 5 7 + S 5 p S v 5 o + 0 I i A v P j x F b n R y e S B U e X B l P S J S Z W N v d m V y e V R h c m d l d E N v b H V t b i I g V m F s d W U 9 I m w x M y I g L z 4 8 R W 5 0 c n k g V H l w Z T 0 i U m V j b 3 Z l c n l U Y X J n Z X R S b 3 c i I F Z h b H V l P S J s M T g i I C 8 + P E V u d H J 5 I F R 5 c G U 9 I k Z p b G x U Y X J n Z X Q i I F Z h b H V l P S J z 6 Z a L 5 Y K s 5 p W w X + W K o O e u l + m Z p O W k l u a X p V / l r a b n v 5 L m l K / m j 7 Q i I C 8 + P E V u d H J 5 I F R 5 c G U 9 I l F 1 Z X J 5 R 3 J v d X B J R C I g V m F s d W U 9 I n M y O W Y z M m Q 2 N S 1 j M 2 M 2 L T R m M G E t Y m I w M C 1 i Z m J i M D F h M z d k N W Q i I C 8 + P E V u d H J 5 I F R 5 c G U 9 I k x v Y W R l Z F R v Q W 5 h b H l z a X N T Z X J 2 a W N l c y I g V m F s d W U 9 I m w w I i A v P j x F b n R y e S B U e X B l P S J G a W x s T G F z d F V w Z G F 0 Z W Q i I F Z h b H V l P S J k M j A y N i 0 w N C 0 x M 1 Q w N D o y O T o 0 M C 4 0 O D g x M j Q 2 W i I g L z 4 8 R W 5 0 c n k g V H l w Z T 0 i R m l s b E N v b H V t b l R 5 c G V z I i B W Y W x 1 Z T 0 i c 0 F 3 W T 0 i I C 8 + P E V u d H J 5 I F R 5 c G U 9 I k Z p b G x D b 2 x 1 b W 5 O Y W 1 l c y I g V m F s d W U 9 I n N b J n F 1 b 3 Q 7 5 p y I J n F 1 b 3 Q 7 L C Z x d W 9 0 O + W K o O e u l + m Z p O W k l u a X p S 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M i w m c X V v d D t r Z X l D b 2 x 1 b W 5 O Y W 1 l c y Z x d W 9 0 O z p b X S w m c X V v d D t x d W V y e V J l b G F 0 a W 9 u c 2 h p c H M m c X V v d D s 6 W 1 0 s J n F 1 b 3 Q 7 Y 2 9 s d W 1 u S W R l b n R p d G l l c y Z x d W 9 0 O z p b J n F 1 b 3 Q 7 U 2 V j d G l v b j E v 6 Z a L 5 Y K s 5 p W w X + W K o O e u l + m Z p O W k l u a X p V / l r a b n v 5 L m l K / m j 7 Q v Q X V 0 b 1 J l b W 9 2 Z W R D b 2 x 1 b W 5 z M S 5 7 5 p y I L D B 9 J n F 1 b 3 Q 7 L C Z x d W 9 0 O 1 N l Y 3 R p b 2 4 x L + m W i + W C r O a V s F / l i q D n r p f p m a T l p J b m l 6 V f 5 a 2 m 5 7 + S 5 p S v 5 o + 0 L 0 F 1 d G 9 S Z W 1 v d m V k Q 2 9 s d W 1 u c z E u e + W K o O e u l + m Z p O W k l u a X p S w x f S Z x d W 9 0 O 1 0 s J n F 1 b 3 Q 7 Q 2 9 s d W 1 u Q 2 9 1 b n Q m c X V v d D s 6 M i w m c X V v d D t L Z X l D b 2 x 1 b W 5 O Y W 1 l c y Z x d W 9 0 O z p b X S w m c X V v d D t D b 2 x 1 b W 5 J Z G V u d G l 0 a W V z J n F 1 b 3 Q 7 O l s m c X V v d D t T Z W N 0 a W 9 u M S / p l o v l g q z m l b B f 5 Y q g 5 6 6 X 6 Z m k 5 a S W 5 p e l X + W t p u e / k u a U r + a P t C 9 B d X R v U m V t b 3 Z l Z E N v b H V t b n M x L n v m n I g s M H 0 m c X V v d D s s J n F 1 b 3 Q 7 U 2 V j d G l v b j E v 6 Z a L 5 Y K s 5 p W w X + W K o O e u l + m Z p O W k l u a X p V / l r a b n v 5 L m l K / m j 7 Q v Q X V 0 b 1 J l b W 9 2 Z W R D b 2 x 1 b W 5 z M S 5 7 5 Y q g 5 6 6 X 6 Z m k 5 a S W 5 p e l L D F 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l R T k l O T Y l O E I l R T U l O D I l Q U M l R T Y l O T U l Q j B f J U U 1 J T h B J U E w J U U 3 J U F F J T k 3 J U U 5 J T k 5 J U E 0 J U U 1 J U E 0 J T k 2 J U U 2 J T k 3 J U E 1 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B J U J E J U U 1 J T g 3 J U J B J U U z J T g x J T k 3 J U U z J T g x J T l G J U U 1 J T g w J U E 0 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1 J T g 5 J T h B J U U 5 J T k 5 J U E 0 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8 L 0 l 0 Z W 1 Q Y X R o P j w v S X R l b U x v Y 2 F 0 a W 9 u P j x T d G F i b G V F b n R y a W V z P j x F b n R y e S B U e X B l P S J R d W V y e U l E I i B W Y W x 1 Z T 0 i c z N l Y m Y 5 M j M z L T Z k N T E t N D g 2 N C 1 i M G U 2 L W Y x N W Q 1 M D Y 2 N T g 4 Z C I g L z 4 8 R W 5 0 c n k g V H l w Z T 0 i R m l s b E V u Y W J s Z W Q i I F Z h b H V l P S J s M S I g L z 4 8 R W 5 0 c n k g V H l w Z T 0 i R m l s b E 9 i a m V j d F R 5 c G U i I F Z h b H V l P S J z V G F i b G U i I C 8 + P E V u d H J 5 I F R 5 c G U 9 I k Z p b G x U b 0 R h d G F N b 2 R l b E V u Y W J s Z W Q i I F Z h b H V l P S J s M C I g L z 4 8 R W 5 0 c n k g V H l w Z T 0 i S X N Q c m l 2 Y X R l I i B W Y W x 1 Z T 0 i b D A 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E x h c 3 R V c G R h d G V k I i B W Y W x 1 Z T 0 i Z D I w M j Y t M D Q t M T N U M D Q 6 M j k 6 M z k u M j Y w M D g 2 N l o i I C 8 + P E V u d H J 5 I F R 5 c G U 9 I l J l Y 2 9 2 Z X J 5 V G F y Z 2 V 0 U 2 h l Z X Q i I F Z h b H V l P S J z 4 4 K v 4 4 K o 4 4 O q 5 7 W Q 5 p 6 c X + W t p u e / k u a U r + a P t C I g L z 4 8 R W 5 0 c n k g V H l w Z T 0 i U m V j b 3 Z l c n l U Y X J n Z X R D b 2 x 1 b W 4 i I F Z h b H V l P S J s M T g i I C 8 + P E V u d H J 5 I F R 5 c G U 9 I l J l Y 2 9 2 Z X J 5 V G F y Z 2 V 0 U m 9 3 I i B W Y W x 1 Z T 0 i b D E 4 I i A v P j x F b n R y e S B U e X B l P S J G a W x s V G F y Z 2 V 0 I i B W Y W x 1 Z T 0 i c + m W i + W C r O a V s F / l i q D n r p f l r 7 7 o s a H k u 7 b m l b B f 5 a 2 m 5 7 + S 5 p S v 5 o + 0 I i A v P j x F b n R y e S B U e X B l P S J M b 2 F k Z W R U b 0 F u Y W x 5 c 2 l z U 2 V y d m l j Z X M i I F Z h b H V l P S J s M C I g L z 4 8 R W 5 0 c n k g V H l w Z T 0 i U X V l c n l H c m 9 1 c E l E I i B W Y W x 1 Z T 0 i c z I 5 Z j M y Z D Y 1 L W M z Y z Y t N G Y w Y S 1 i Y j A w L W J m Y m I w M W E z N 2 Q 1 Z C I g L z 4 8 R W 5 0 c n k g V H l w Z T 0 i R m l s b E N v b H V t b l R 5 c G V z I i B W Y W x 1 Z T 0 i c 0 F 3 T T 0 i I C 8 + P E V u d H J 5 I F R 5 c G U 9 I k Z p b G x D b 2 x 1 b W 5 O Y W 1 l c y I g V m F s d W U 9 I n N b J n F 1 b 3 Q 7 5 p y I J n F 1 b 3 Q 7 L C Z x d W 9 0 O + O C q + O C p u O D s + O D i C 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M i w m c X V v d D t r Z X l D b 2 x 1 b W 5 O Y W 1 l c y Z x d W 9 0 O z p b X S w m c X V v d D t x d W V y e V J l b G F 0 a W 9 u c 2 h p c H M m c X V v d D s 6 W 1 0 s J n F 1 b 3 Q 7 Y 2 9 s d W 1 u S W R l b n R p d G l l c y Z x d W 9 0 O z p b J n F 1 b 3 Q 7 U 2 V j d G l v b j E v 6 Z a L 5 Y K s 5 p W w X + W K o O e u l + W v v u i x o e S 7 t u a V s F / l r a b n v 5 L m l K / m j 7 Q v Q X V 0 b 1 J l b W 9 2 Z W R D b 2 x 1 b W 5 z M S 5 7 5 p y I L D B 9 J n F 1 b 3 Q 7 L C Z x d W 9 0 O 1 N l Y 3 R p b 2 4 x L + m W i + W C r O a V s F / l i q D n r p f l r 7 7 o s a H k u 7 b m l b B f 5 a 2 m 5 7 + S 5 p S v 5 o + 0 L 0 F 1 d G 9 S Z W 1 v d m V k Q 2 9 s d W 1 u c z E u e + O C q + O C p u O D s + O D i C w x f S Z x d W 9 0 O 1 0 s J n F 1 b 3 Q 7 Q 2 9 s d W 1 u Q 2 9 1 b n Q m c X V v d D s 6 M i w m c X V v d D t L Z X l D b 2 x 1 b W 5 O Y W 1 l c y Z x d W 9 0 O z p b X S w m c X V v d D t D b 2 x 1 b W 5 J Z G V u d G l 0 a W V z J n F 1 b 3 Q 7 O l s m c X V v d D t T Z W N 0 a W 9 u M S / p l o v l g q z m l b B f 5 Y q g 5 6 6 X 5 a + + 6 L G h 5 L u 2 5 p W w X + W t p u e / k u a U r + a P t C 9 B d X R v U m V t b 3 Z l Z E N v b H V t b n M x L n v m n I g s M H 0 m c X V v d D s s J n F 1 b 3 Q 7 U 2 V j d G l v b j E v 6 Z a L 5 Y K s 5 p W w X + W K o O e u l + W v v u i x o e S 7 t u a V s F / l r a b n v 5 L m l K / m j 7 Q v Q X V 0 b 1 J l b W 9 2 Z W R D b 2 x 1 b W 5 z M S 5 7 4 4 K r 4 4 K m 4 4 O z 4 4 O I L D F 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l R T k l O T Y l O E I l R T U l O D I l Q U M l R T Y l O T U l Q j B f J U U 1 J T h B J U E w J U U 3 J U F F J T k 3 J U U 1 J U F G J U J F J U U 4 J U I x J U E x J U U 0 J U J C J U I 2 J U U 2 J T k 1 J U I w 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1 J U F G J U J F J U U 4 J U I x J U E x J U U 2 J T k 3 J U E 1 X y V F N S V B R C V B N i V F N y V C R i U 5 M i V F N i U 5 N C V B R i V F N i U 4 R i V C N D w v S X R l b V B h d G g + P C 9 J d G V t T G 9 j Y X R p b 2 4 + P F N 0 Y W J s Z U V u d H J p Z X M + P E V u d H J 5 I F R 5 c G U 9 I l F 1 Z X J 5 S U Q i I F Z h b H V l P S J z M W F i N W U x Z j E t O G R l Z S 0 0 O T d i L T h i N m Q t Y z k 5 Z T R j O T k 5 Y z g x 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T G F z d F V w Z G F 0 Z W Q i I F Z h b H V l P S J k M j A y N i 0 w N C 0 x M 1 Q w N D o y O T o 0 M C 4 1 N D M x M z k y W i I g L z 4 8 R W 5 0 c n k g V H l w Z T 0 i U m V j b 3 Z l c n l U Y X J n Z X R T a G V l d C I g V m F s d W U 9 I n P j g q / j g q j j g 6 r n t Z D m n p x f 5 a 2 m 5 7 + S 5 p S v 5 o + 0 I i A v P j x F b n R y e S B U e X B l P S J S Z W N v d m V y e V R h c m d l d E N v b H V t b i I g V m F s d W U 9 I m w x N i I g L z 4 8 R W 5 0 c n k g V H l w Z T 0 i U m V j b 3 Z l c n l U Y X J n Z X R S b 3 c i I F Z h b H V l P S J s M T g i I C 8 + P E V u d H J 5 I F R 5 c G U 9 I k Z p b G x U Y X J n Z X Q i I F Z h b H V l P S J z 6 Z a L 5 Y K s 5 p W w X + W K o O e u l + W v v u i x o e a X p V / l r a b n v 5 L m l K / m j 7 Q i I C 8 + P E V u d H J 5 I F R 5 c G U 9 I k x v Y W R l Z F R v Q W 5 h b H l z a X N T Z X J 2 a W N l c y I g V m F s d W U 9 I m w w I i A v P j x F b n R y e S B U e X B l P S J R d W V y e U d y b 3 V w S U Q i I F Z h b H V l P S J z M j l m M z J k N j U t Y z N j N i 0 0 Z j B h L W J i M D A t Y m Z i Y j A x Y T M 3 Z D V k I i A v P j x F b n R y e S B U e X B l P S J G a W x s Q 2 9 s d W 1 u V H l w Z X M i I F Z h b H V l P S J z Q X d Z P S I g L z 4 8 R W 5 0 c n k g V H l w Z T 0 i R m l s b E N v b H V t b k 5 h b W V z I i B W Y W x 1 Z T 0 i c 1 s m c X V v d D v m n I g m c X V v d D s s J n F 1 b 3 Q 7 5 Y q g 5 6 6 X 5 a + + 6 L G h 5 p e l 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y L C Z x d W 9 0 O 2 t l e U N v b H V t b k 5 h b W V z J n F 1 b 3 Q 7 O l t d L C Z x d W 9 0 O 3 F 1 Z X J 5 U m V s Y X R p b 2 5 z a G l w c y Z x d W 9 0 O z p b X S w m c X V v d D t j b 2 x 1 b W 5 J Z G V u d G l 0 a W V z J n F 1 b 3 Q 7 O l s m c X V v d D t T Z W N 0 a W 9 u M S / p l o v l g q z m l b B f 5 Y q g 5 6 6 X 5 a + + 6 L G h 5 p e l X + W t p u e / k u a U r + a P t C 9 B d X R v U m V t b 3 Z l Z E N v b H V t b n M x L n v m n I g s M H 0 m c X V v d D s s J n F 1 b 3 Q 7 U 2 V j d G l v b j E v 6 Z a L 5 Y K s 5 p W w X + W K o O e u l + W v v u i x o e a X p V / l r a b n v 5 L m l K / m j 7 Q v Q X V 0 b 1 J l b W 9 2 Z W R D b 2 x 1 b W 5 z M S 5 7 5 Y q g 5 6 6 X 5 a + + 6 L G h 5 p e l L D F 9 J n F 1 b 3 Q 7 X S w m c X V v d D t D b 2 x 1 b W 5 D b 3 V u d C Z x d W 9 0 O z o y L C Z x d W 9 0 O 0 t l e U N v b H V t b k 5 h b W V z J n F 1 b 3 Q 7 O l t d L C Z x d W 9 0 O 0 N v b H V t b k l k Z W 5 0 a X R p Z X M m c X V v d D s 6 W y Z x d W 9 0 O 1 N l Y 3 R p b 2 4 x L + m W i + W C r O a V s F / l i q D n r p f l r 7 7 o s a H m l 6 V f 5 a 2 m 5 7 + S 5 p S v 5 o + 0 L 0 F 1 d G 9 S Z W 1 v d m V k Q 2 9 s d W 1 u c z E u e + a c i C w w f S Z x d W 9 0 O y w m c X V v d D t T Z W N 0 a W 9 u M S / p l o v l g q z m l b B f 5 Y q g 5 6 6 X 5 a + + 6 L G h 5 p e l X + W t p u e / k u a U r + a P t C 9 B d X R v U m V t b 3 Z l Z E N v b H V t b n M x L n v l i q D n r p f l r 7 7 o s a H m l 6 U s M X 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V F O S U 5 N i U 4 Q i V F N S U 4 M i V B Q y V F N i U 5 N S V C M F 8 l R T U l O E E l Q T A l R T c l Q U U l O T c l R T U l Q U Y l Q k U l R T g l Q j E l Q T E l R T Y l O T c l Q T V f J U U 1 J U F E J U E 2 J U U 3 J U J G J T k y J U U 2 J T k 0 J U F G J U U 2 J T h G J U I 0 L y V F M y U 4 M i V C R C V F M y U 4 M y V C Q y V F M y U 4 M i V C O T 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O C V C R i V C R C V F N S U 4 Q S V B M C V F M y U 4 M S U 5 N S V F M y U 4 M i U 4 Q y V F M y U 4 M S U 5 R i V F N i U 5 R C V B M S V F N C V C Q i V C N i V F N S U 4 O C U 5 N z 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2 J T k 3 J U E 1 X y V F N S V B R C V B N i V F N y V C R i U 5 M i V F N i U 5 N C V B R i V F N i U 4 R i V C N C 8 l R T Q l Q j k l O T c l R T c l Q U U l O T c l R T Y l Q j g l O D g l R T M l O D E l Q k Y l R T M l O D E l Q U U l R T U l O D g l O T c 8 L 0 l 0 Z W 1 Q Y X R o P j w v S X R l b U x v Y 2 F 0 a W 9 u P j x T d G F i b G V F b n R y a W V z I C 8 + P C 9 J d G V t P j x J d G V t P j x J d G V t T G 9 j Y X R p b 2 4 + P E l 0 Z W 1 U e X B l P k Z v c m 1 1 b G E 8 L 0 l 0 Z W 1 U e X B l P j x J d G V t U G F 0 a D 5 T Z W N 0 a W 9 u M S 8 l R T k l O T Y l O E I l R T U l O D I l Q U M l R T Y l O T U l Q j B f J U U 1 J T h B J U E w J U U 3 J U F F J T k 3 J U U 1 J U F G J U J F J U U 4 J U I x J U E x J U U 2 J T k 3 J U E 1 X y V F N S V B R C V B N i V F N y V C R i U 5 M i V F N i U 5 N C V B R i V F N i U 4 R i V C N C 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v J U U 1 J U I x J T k 1 J U U 5 J T k 2 J T h C J U U z J T g x J T k 1 J U U z J T g y J T h D J U U z J T g x J T l G J T I w 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v J U U z J T g y J U I w J U U z J T g z J U F C J U U z J T g z J U J D J U U z J T g z J T k 3 J U U 1 J T h D J T k 2 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O C V C R i V C R C V F N S U 4 Q S V B M C V F M y U 4 M S U 5 N S V F M y U 4 M i U 4 Q y V F M y U 4 M S U 5 R i V F M y U 4 M i V B Q i V F M y U 4 M i V C O S V F M y U 4 M i V C R i V F M y U 4 M y V B M D E 8 L 0 l 0 Z W 1 Q Y X R o P j w v S X R l b U x v Y 2 F 0 a W 9 u P j x T d G F i b G V F b n R y a W V z I C 8 + P C 9 J d G V t P j x J d G V t P j x J d G V t T G 9 j Y X R p b 2 4 + P E l 0 Z W 1 U e X B l P k Z v c m 1 1 b G E 8 L 0 l 0 Z W 1 U e X B l P j x J d G V t U G F 0 a D 5 T Z W N 0 a W 9 u M S 8 l R T k l O T Y l O E I l R T U l O D I l Q U M l R T Y l O T U l Q j B f J U U 1 J T h B J U E w J U U 3 J U F F J T k 3 J U U 1 J U F G J U J F J U U 4 J U I x J U E x J U U 2 J T k 3 J U E 1 X y V F N S V B R C V B N i V F N y V C R i U 5 M i V F N i U 5 N C V B R i V F N i U 4 R i V C N C 8 l R T Y l O E E l Q k Q l R T U l O D c l Q k E l R T M l O D E l O T c l R T M l O D E l O U Y l R T U l O D A l Q T Q 8 L 0 l 0 Z W 1 Q Y X R o P j w v S X R l b U x v Y 2 F 0 a W 9 u P j x T d G F i b G V F b n R y a W V z I C 8 + P C 9 J d G V t P j x J d G V t P j x J d G V t T G 9 j Y X R p b 2 4 + P E l 0 Z W 1 U e X B l P k Z v c m 1 1 b G E 8 L 0 l 0 Z W 1 U e X B l P j x J d G V t U G F 0 a D 5 T Z W N 0 a W 9 u M S 8 l R T k l O T Y l O E I l R T U l O D I l Q U M l R T Y l O T U l Q j B f J U U 1 J T h B J U E w J U U 3 J U F F J T k 3 J U U 1 J U F G J U J F J U U 4 J U I x J U E x J U U 2 J T k 3 J U E 1 X y V F N S V B R C V B N i V F N y V C R i U 5 M i V F N i U 5 N C V B R i V F N i U 4 R i V C N C 8 l R T U l O D k l O E E l R T k l O T k l Q T Q l R T M l O D E l O T U l R T M l O D I l O E M l R T M l O D E l O U Y l R T U l O D g l O T c 8 L 0 l 0 Z W 1 Q Y X R o P j w v S X R l b U x v Y 2 F 0 a W 9 u P j x T d G F i b G V F b n R y a W V z I C 8 + P C 9 J d G V t P j x J d G V t P j x J d G V t T G 9 j Y X R p b 2 4 + P E l 0 Z W 1 U e X B l P k Z v c m 1 1 b G E 8 L 0 l 0 Z W 1 U e X B l P j x J d G V t U G F 0 a D 5 T Z W N 0 a W 9 u M S 8 l R T k l O T Y l O E I l R T U l O D I l Q U M l R T Y l O T U l Q j B f J U U 1 J T h B J U E w J U U 3 J U F F J T k 3 J U U 5 J T k 5 J U E 0 J U U 1 J U E 0 J T k 2 J U U 2 J T k 3 J U E 1 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U l Q U Y l Q k U l R T g l Q j E l Q T E l R T Y l O T c l Q T U 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M y U 4 M y U 5 N S V F M y U 4 M i V B M y V F M y U 4 M y V B Q i V F M y U 4 M i V C R i V F M y U 4 M y V C Q y V F M y U 4 M S U 5 N S V F M y U 4 M i U 4 Q y V F M y U 4 M S U 5 R i V F O C V B M S U 4 Q z E 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M l O T U l R T M l O D I l Q T M l R T M l O D M l Q U I l R T M l O D I l Q k Y l R T M l O D M l Q k M 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V F N i U 5 N y V B N S 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N C V C O C V B N i V F M y U 4 M S V C O S V F N i U 5 Q i V C R i V F M y U 4 M S U 4 O C V F M y U 4 M i U 4 O S V F M y U 4 M i U 4 Q y V F M y U 4 M S U 5 R i V F O C V B M S U 4 Q z w v S X R l b V B h d G g + P C 9 J d G V t T G 9 j Y X R p b 2 4 + P F N 0 Y W J s Z U V u d H J p Z X M g L z 4 8 L 0 l 0 Z W 0 + P C 9 J d G V t c z 4 8 L 0 x v Y 2 F s U G F j a 2 F n Z U 1 l d G F k Y X R h R m l s Z T 4 W A A A A U E s F B g A A A A A A A A A A A A A A A A A A A A A A A C Y B A A A B A A A A 0 I y d 3 w E V 0 R G M e g D A T 8 K X 6 w E A A A B 5 n e H Q s R a L Q 7 s 1 p R 5 e R w h G A A A A A A I A A A A A A B B m A A A A A Q A A I A A A A I d j / / h 4 n R g J G s e Y H B 1 z S r q a Q D D z z b 3 4 f j L A n q c O N Y X w A A A A A A 6 A A A A A A g A A I A A A A M Q f g W 7 5 e O 7 R i 8 n K E D K M k A + b 9 k G n I Z M s o S s d u 9 y P o W n q U A A A A F 7 5 7 f V c R Y X h h P c M a y c j l 7 V w p r L S I k n P f u f b c Z D m A I 2 4 P c o r E f x B t Z W 3 6 I o Y X A c 3 F F d + i 5 R x J K C l r x J H v O 4 v p 5 E z + 9 W 9 d s T e + c Y e j v + k E q n x Q A A A A L z R L 3 D 7 n e H A f 1 s 7 1 1 g c N u c v k D N 7 N C 8 j h k x y 8 M 8 q Z G I 8 P Y c J o Z k e P C a e 3 r f W T B P D N 9 g i 6 e d h c L q T B B b C H t F f L U o = < / D a t a M a s h u p > 
</file>

<file path=customXml/itemProps1.xml><?xml version="1.0" encoding="utf-8"?>
<ds:datastoreItem xmlns:ds="http://schemas.openxmlformats.org/officeDocument/2006/customXml" ds:itemID="{57F9FEFF-2F7A-4740-BBDB-31474A0025D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27</vt:i4>
      </vt:variant>
    </vt:vector>
  </HeadingPairs>
  <TitlesOfParts>
    <vt:vector size="43" baseType="lpstr">
      <vt:lpstr>選択肢マスタ（変更禁止）</vt:lpstr>
      <vt:lpstr>【非表示】確定通知書（市のみ使用）</vt:lpstr>
      <vt:lpstr>【作成ガイド】</vt:lpstr>
      <vt:lpstr>①実績報告</vt:lpstr>
      <vt:lpstr>②事業成果報告(1～7)</vt:lpstr>
      <vt:lpstr>③事業成果報告(8)</vt:lpstr>
      <vt:lpstr>【非表示】各種マスタ</vt:lpstr>
      <vt:lpstr>【非表示】クエリ結果</vt:lpstr>
      <vt:lpstr>【非表示】クエリ結果_学習支援</vt:lpstr>
      <vt:lpstr>④出納簿</vt:lpstr>
      <vt:lpstr>⑤収支報告</vt:lpstr>
      <vt:lpstr>⑥【入力不要】長期休業中開催加算報告</vt:lpstr>
      <vt:lpstr>⑦【入力不要】確定額の計算シート</vt:lpstr>
      <vt:lpstr>⑧フードパントリー受付表</vt:lpstr>
      <vt:lpstr>⑨仕入控除税額ﾁｪｯｸ表</vt:lpstr>
      <vt:lpstr>⑩仕入控除税額報告書</vt:lpstr>
      <vt:lpstr>LST_その他経費費目</vt:lpstr>
      <vt:lpstr>LST_収入費目</vt:lpstr>
      <vt:lpstr>LST_初期経費費目</vt:lpstr>
      <vt:lpstr>【作成ガイド】!Print_Area</vt:lpstr>
      <vt:lpstr>'【非表示】確定通知書（市のみ使用）'!Print_Area</vt:lpstr>
      <vt:lpstr>①実績報告!Print_Area</vt:lpstr>
      <vt:lpstr>'②事業成果報告(1～7)'!Print_Area</vt:lpstr>
      <vt:lpstr>'③事業成果報告(8)'!Print_Area</vt:lpstr>
      <vt:lpstr>④出納簿!Print_Area</vt:lpstr>
      <vt:lpstr>⑤収支報告!Print_Area</vt:lpstr>
      <vt:lpstr>⑥【入力不要】長期休業中開催加算報告!Print_Area</vt:lpstr>
      <vt:lpstr>⑦【入力不要】確定額の計算シート!Print_Area</vt:lpstr>
      <vt:lpstr>⑧フードパントリー受付表!Print_Area</vt:lpstr>
      <vt:lpstr>⑨仕入控除税額ﾁｪｯｸ表!Print_Area</vt:lpstr>
      <vt:lpstr>⑩仕入控除税額報告書!Print_Area</vt:lpstr>
      <vt:lpstr>④出納簿!Print_Titles</vt:lpstr>
      <vt:lpstr>⑤収支報告!Print_Titles</vt:lpstr>
      <vt:lpstr>④出納簿!RNG_出納簿_その他経費金額</vt:lpstr>
      <vt:lpstr>④出納簿!RNG_出納簿_その他経費費目</vt:lpstr>
      <vt:lpstr>④出納簿!RNG_出納簿_印刷消耗品費</vt:lpstr>
      <vt:lpstr>④出納簿!RNG_出納簿_印刷消耗品費2</vt:lpstr>
      <vt:lpstr>④出納簿!RNG_出納簿_月</vt:lpstr>
      <vt:lpstr>④出納簿!RNG_出納簿_収入金額</vt:lpstr>
      <vt:lpstr>④出納簿!RNG_出納簿_初期経費金額</vt:lpstr>
      <vt:lpstr>④出納簿!RNG_出納簿_初期経費費目</vt:lpstr>
      <vt:lpstr>④出納簿!RNG_出納簿_食糧費</vt:lpstr>
      <vt:lpstr>④出納簿!RNG_出納簿_補助対象外経費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2026-06-22T02:48:09Z</dcterms:modified>
</cp:coreProperties>
</file>