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queryTables/queryTable1.xml" ContentType="application/vnd.openxmlformats-officedocument.spreadsheetml.queryTable+xml"/>
  <Override PartName="/xl/tables/table4.xml" ContentType="application/vnd.openxmlformats-officedocument.spreadsheetml.table+xml"/>
  <Override PartName="/xl/queryTables/queryTable2.xml" ContentType="application/vnd.openxmlformats-officedocument.spreadsheetml.queryTable+xml"/>
  <Override PartName="/xl/tables/table5.xml" ContentType="application/vnd.openxmlformats-officedocument.spreadsheetml.table+xml"/>
  <Override PartName="/xl/queryTables/queryTable3.xml" ContentType="application/vnd.openxmlformats-officedocument.spreadsheetml.queryTable+xml"/>
  <Override PartName="/xl/tables/table6.xml" ContentType="application/vnd.openxmlformats-officedocument.spreadsheetml.table+xml"/>
  <Override PartName="/xl/queryTables/queryTable4.xml" ContentType="application/vnd.openxmlformats-officedocument.spreadsheetml.queryTable+xml"/>
  <Override PartName="/xl/tables/table7.xml" ContentType="application/vnd.openxmlformats-officedocument.spreadsheetml.table+xml"/>
  <Override PartName="/xl/queryTables/queryTable5.xml" ContentType="application/vnd.openxmlformats-officedocument.spreadsheetml.queryTable+xml"/>
  <Override PartName="/xl/tables/table8.xml" ContentType="application/vnd.openxmlformats-officedocument.spreadsheetml.table+xml"/>
  <Override PartName="/xl/queryTables/queryTable6.xml" ContentType="application/vnd.openxmlformats-officedocument.spreadsheetml.queryTable+xml"/>
  <Override PartName="/xl/tables/table9.xml" ContentType="application/vnd.openxmlformats-officedocument.spreadsheetml.table+xml"/>
  <Override PartName="/xl/queryTables/queryTable7.xml" ContentType="application/vnd.openxmlformats-officedocument.spreadsheetml.queryTable+xml"/>
  <Override PartName="/xl/tables/table10.xml" ContentType="application/vnd.openxmlformats-officedocument.spreadsheetml.table+xml"/>
  <Override PartName="/xl/queryTables/queryTable8.xml" ContentType="application/vnd.openxmlformats-officedocument.spreadsheetml.queryTable+xml"/>
  <Override PartName="/xl/tables/table11.xml" ContentType="application/vnd.openxmlformats-officedocument.spreadsheetml.table+xml"/>
  <Override PartName="/xl/queryTables/queryTable9.xml" ContentType="application/vnd.openxmlformats-officedocument.spreadsheetml.queryTable+xml"/>
  <Override PartName="/xl/tables/table12.xml" ContentType="application/vnd.openxmlformats-officedocument.spreadsheetml.table+xml"/>
  <Override PartName="/xl/queryTables/queryTable10.xml" ContentType="application/vnd.openxmlformats-officedocument.spreadsheetml.query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3_ncr:1_{7F52827F-EAE5-4C00-81B9-9C67220EFD8A}" xr6:coauthVersionLast="47" xr6:coauthVersionMax="47" xr10:uidLastSave="{00000000-0000-0000-0000-000000000000}"/>
  <bookViews>
    <workbookView xWindow="-120" yWindow="-120" windowWidth="29040" windowHeight="15720" tabRatio="786" firstSheet="1" activeTab="1" xr2:uid="{6106F468-3815-4505-9438-1CCA5461A2BA}"/>
  </bookViews>
  <sheets>
    <sheet name="選択肢マスタ（変更禁止）" sheetId="32" state="hidden" r:id="rId1"/>
    <sheet name="【作成ガイド】" sheetId="38" r:id="rId2"/>
    <sheet name="①交付申請書" sheetId="48" r:id="rId3"/>
    <sheet name="②事業計画書(1～4)" sheetId="49" r:id="rId4"/>
    <sheet name="③事業計画書(５)" sheetId="55" r:id="rId5"/>
    <sheet name="【非表示】各種マスタ" sheetId="54" state="hidden" r:id="rId6"/>
    <sheet name="【非表示】クエリ結果" sheetId="57" state="hidden" r:id="rId7"/>
    <sheet name="【非表示】クエリ結果_学習支援" sheetId="59" state="hidden" r:id="rId8"/>
    <sheet name="④資金計画" sheetId="53" r:id="rId9"/>
    <sheet name="⑤【入力不要】収支計画" sheetId="33" r:id="rId10"/>
    <sheet name="⑥【入力不要】長期休業中開催加算申請書" sheetId="60" r:id="rId11"/>
    <sheet name="⑦【入力不要】概算額の計算シート" sheetId="30" r:id="rId12"/>
    <sheet name="⑧役員名簿" sheetId="39" r:id="rId13"/>
    <sheet name="⑨会則（ひな形）" sheetId="40" r:id="rId14"/>
    <sheet name="⑩収支決算書" sheetId="52" r:id="rId15"/>
    <sheet name="⑪市税同意書" sheetId="41" r:id="rId16"/>
    <sheet name="⑫口座振込依頼書" sheetId="46" r:id="rId17"/>
  </sheets>
  <definedNames>
    <definedName name="ExternalData_1" localSheetId="7" hidden="1">【非表示】クエリ結果_学習支援!$U$18:$W$22</definedName>
    <definedName name="ExternalData_10" localSheetId="7" hidden="1">【非表示】クエリ結果_学習支援!$B$3:$F$32</definedName>
    <definedName name="ExternalData_2" localSheetId="6" hidden="1">【非表示】クエリ結果!$B$3:$F$33</definedName>
    <definedName name="ExternalData_3" localSheetId="6" hidden="1">【非表示】クエリ結果!$M$18:$N$30</definedName>
    <definedName name="ExternalData_4" localSheetId="6" hidden="1">【非表示】クエリ結果!$H$18:$K$30</definedName>
    <definedName name="ExternalData_5" localSheetId="6" hidden="1">【非表示】クエリ結果!$P$18:$Q$22</definedName>
    <definedName name="ExternalData_6" localSheetId="6" hidden="1">【非表示】クエリ結果!$S$18:$T$22</definedName>
    <definedName name="ExternalData_6" localSheetId="7" hidden="1">【非表示】クエリ結果_学習支援!$S$18:$T$22</definedName>
    <definedName name="ExternalData_7" localSheetId="7" hidden="1">【非表示】クエリ結果_学習支援!$H$18:$K$30</definedName>
    <definedName name="ExternalData_8" localSheetId="7" hidden="1">【非表示】クエリ結果_学習支援!$M$18:$N$30</definedName>
    <definedName name="ExternalData_9" localSheetId="7" hidden="1">【非表示】クエリ結果_学習支援!$P$18:$Q$22</definedName>
    <definedName name="LST_その他経費費目" localSheetId="8">#REF!</definedName>
    <definedName name="LST_その他経費費目" localSheetId="9">#REF!</definedName>
    <definedName name="LST_その他経費費目">'選択肢マスタ（変更禁止）'!$C$2:$C$8</definedName>
    <definedName name="LST_収入費目" localSheetId="8">#REF!</definedName>
    <definedName name="LST_収入費目" localSheetId="9">#REF!</definedName>
    <definedName name="LST_収入費目">'選択肢マスタ（変更禁止）'!$A$2:$A$5</definedName>
    <definedName name="LST_初期経費費目" localSheetId="8">#REF!</definedName>
    <definedName name="LST_初期経費費目" localSheetId="9">#REF!</definedName>
    <definedName name="LST_初期経費費目">'選択肢マスタ（変更禁止）'!$B$2:$B$4</definedName>
    <definedName name="_xlnm.Print_Area" localSheetId="1">【作成ガイド】!$A$1:$E$24</definedName>
    <definedName name="_xlnm.Print_Area" localSheetId="2">①交付申請書!$A$1:$Y$55</definedName>
    <definedName name="_xlnm.Print_Area" localSheetId="3">'②事業計画書(1～4)'!$A$1:$Y$104</definedName>
    <definedName name="_xlnm.Print_Area" localSheetId="4">'③事業計画書(５)'!$A$1:$D$33</definedName>
    <definedName name="_xlnm.Print_Area" localSheetId="8">④資金計画!$B$1:$R$40</definedName>
    <definedName name="_xlnm.Print_Area" localSheetId="9">⑤【入力不要】収支計画!$A$1:$E$43</definedName>
    <definedName name="_xlnm.Print_Area" localSheetId="10">⑥【入力不要】長期休業中開催加算申請書!$A$1:$I$33</definedName>
    <definedName name="_xlnm.Print_Area" localSheetId="11">⑦【入力不要】概算額の計算シート!$D$1:$S$63</definedName>
    <definedName name="_xlnm.Print_Area" localSheetId="12">⑧役員名簿!$A$1:$G$27</definedName>
    <definedName name="_xlnm.Print_Area" localSheetId="13">'⑨会則（ひな形）'!$A$1:$Y$60</definedName>
    <definedName name="_xlnm.Print_Area" localSheetId="15">⑪市税同意書!$A$1:$Y$24</definedName>
    <definedName name="_xlnm.Print_Area" localSheetId="16">⑫口座振込依頼書!$A$1:$Y$38</definedName>
    <definedName name="_xlnm.Print_Titles" localSheetId="9">⑤【入力不要】収支計画!$16:$16</definedName>
    <definedName name="RNG_出納簿_その他経費金額" localSheetId="8">#REF!</definedName>
    <definedName name="RNG_出納簿_その他経費金額" localSheetId="9">#REF!</definedName>
    <definedName name="RNG_出納簿_その他経費金額" localSheetId="10">#REF!</definedName>
    <definedName name="RNG_出納簿_その他経費金額">#REF!</definedName>
    <definedName name="RNG_出納簿_その他経費費目" localSheetId="8">#REF!</definedName>
    <definedName name="RNG_出納簿_その他経費費目" localSheetId="9">#REF!</definedName>
    <definedName name="RNG_出納簿_その他経費費目" localSheetId="10">#REF!</definedName>
    <definedName name="RNG_出納簿_その他経費費目">#REF!</definedName>
    <definedName name="RNG_出納簿_印刷消耗品費" localSheetId="8">#REF!</definedName>
    <definedName name="RNG_出納簿_印刷消耗品費" localSheetId="9">#REF!</definedName>
    <definedName name="RNG_出納簿_印刷消耗品費" localSheetId="10">#REF!</definedName>
    <definedName name="RNG_出納簿_印刷消耗品費">#REF!</definedName>
    <definedName name="RNG_出納簿_印刷消耗品費2" localSheetId="9">#REF!</definedName>
    <definedName name="RNG_出納簿_印刷消耗品費2" localSheetId="10">#REF!</definedName>
    <definedName name="RNG_出納簿_印刷消耗品費2">#REF!</definedName>
    <definedName name="RNG_出納簿_月" localSheetId="9">#REF!</definedName>
    <definedName name="RNG_出納簿_月" localSheetId="10">#REF!</definedName>
    <definedName name="RNG_出納簿_月">#REF!</definedName>
    <definedName name="RNG_出納簿_収入金額" localSheetId="9">#REF!</definedName>
    <definedName name="RNG_出納簿_収入金額" localSheetId="10">#REF!</definedName>
    <definedName name="RNG_出納簿_収入金額">#REF!</definedName>
    <definedName name="RNG_出納簿_収入費目" localSheetId="9">#REF!</definedName>
    <definedName name="RNG_出納簿_収入費目" localSheetId="10">#REF!</definedName>
    <definedName name="RNG_出納簿_収入費目">#REF!</definedName>
    <definedName name="RNG_出納簿_初期経費金額" localSheetId="9">#REF!</definedName>
    <definedName name="RNG_出納簿_初期経費金額" localSheetId="10">#REF!</definedName>
    <definedName name="RNG_出納簿_初期経費金額">#REF!</definedName>
    <definedName name="RNG_出納簿_初期経費費目" localSheetId="9">#REF!</definedName>
    <definedName name="RNG_出納簿_初期経費費目" localSheetId="10">#REF!</definedName>
    <definedName name="RNG_出納簿_初期経費費目">#REF!</definedName>
    <definedName name="RNG_出納簿_食糧費" localSheetId="9">#REF!</definedName>
    <definedName name="RNG_出納簿_食糧費" localSheetId="10">#REF!</definedName>
    <definedName name="RNG_出納簿_食糧費">#REF!</definedName>
    <definedName name="RNG_出納簿_補助対象外経費" localSheetId="9">#REF!</definedName>
    <definedName name="RNG_出納簿_補助対象外経費" localSheetId="10">#REF!</definedName>
    <definedName name="RNG_出納簿_補助対象外経費">#REF!</definedName>
    <definedName name="RNG_出納簿_報償費2" localSheetId="9">#REF!</definedName>
    <definedName name="RNG_出納簿_報償費2" localSheetId="10">#REF!</definedName>
    <definedName name="RNG_出納簿_報償費2">#REF!</definedName>
    <definedName name="選択肢_元号" localSheetId="9">#REF!</definedName>
    <definedName name="選択肢_元号" localSheetId="10">#REF!</definedName>
    <definedName name="選択肢_元号" localSheetId="11">#REF!</definedName>
    <definedName name="選択肢_元号">#REF!</definedName>
    <definedName name="選択肢_性別" localSheetId="9">#REF!</definedName>
    <definedName name="選択肢_性別" localSheetId="10">#REF!</definedName>
    <definedName name="選択肢_性別" localSheetId="11">#REF!</definedName>
    <definedName name="選択肢_性別">#REF!</definedName>
    <definedName name="選択肢_調査結果" localSheetId="9">#REF!</definedName>
    <definedName name="選択肢_調査結果" localSheetId="10">#REF!</definedName>
    <definedName name="選択肢_調査結果" localSheetId="11">#REF!</definedName>
    <definedName name="選択肢_調査結果">#REF!</definedName>
    <definedName name="選択肢_補助金の事前交付" localSheetId="9">#REF!</definedName>
    <definedName name="選択肢_補助金の事前交付" localSheetId="10">#REF!</definedName>
    <definedName name="選択肢_補助金の事前交付" localSheetId="11">#REF!</definedName>
    <definedName name="選択肢_補助金の事前交付">#REF!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6" i="60" l="1"/>
  <c r="H26" i="60"/>
  <c r="I13" i="60"/>
  <c r="H13" i="60"/>
  <c r="I16" i="60" s="1"/>
  <c r="K24" i="49"/>
  <c r="E6" i="53"/>
  <c r="V2" i="53"/>
  <c r="I29" i="60" l="1"/>
  <c r="H27" i="60"/>
  <c r="M6" i="53"/>
  <c r="N6" i="53"/>
  <c r="G4" i="60"/>
  <c r="D3" i="33"/>
  <c r="R15" i="57"/>
  <c r="Q15" i="57"/>
  <c r="R14" i="57"/>
  <c r="Q14" i="57"/>
  <c r="R13" i="57"/>
  <c r="Q13" i="57"/>
  <c r="R12" i="57"/>
  <c r="Q12" i="57"/>
  <c r="R11" i="57"/>
  <c r="Q11" i="57"/>
  <c r="R10" i="57"/>
  <c r="Q10" i="57"/>
  <c r="R9" i="57"/>
  <c r="Q9" i="57"/>
  <c r="R8" i="57"/>
  <c r="Q8" i="57"/>
  <c r="R7" i="57"/>
  <c r="Q7" i="57"/>
  <c r="R6" i="57"/>
  <c r="Q6" i="57"/>
  <c r="R5" i="57"/>
  <c r="Q5" i="57"/>
  <c r="R4" i="57"/>
  <c r="Q4" i="57"/>
  <c r="N15" i="57"/>
  <c r="N14" i="57"/>
  <c r="N13" i="57"/>
  <c r="N12" i="57"/>
  <c r="N11" i="57"/>
  <c r="N10" i="57"/>
  <c r="N9" i="57"/>
  <c r="N8" i="57"/>
  <c r="N7" i="57"/>
  <c r="N6" i="57"/>
  <c r="N5" i="57"/>
  <c r="N4" i="57"/>
  <c r="J15" i="57"/>
  <c r="I15" i="57"/>
  <c r="J14" i="57"/>
  <c r="I14" i="57"/>
  <c r="J13" i="57"/>
  <c r="I13" i="57"/>
  <c r="J12" i="57"/>
  <c r="I12" i="57"/>
  <c r="J11" i="57"/>
  <c r="I11" i="57"/>
  <c r="J10" i="57"/>
  <c r="I10" i="57"/>
  <c r="J9" i="57"/>
  <c r="I9" i="57"/>
  <c r="J8" i="57"/>
  <c r="I8" i="57"/>
  <c r="J7" i="57"/>
  <c r="I7" i="57"/>
  <c r="J6" i="57"/>
  <c r="I6" i="57"/>
  <c r="J5" i="57"/>
  <c r="I5" i="57"/>
  <c r="J4" i="57"/>
  <c r="I4" i="57"/>
  <c r="R15" i="59"/>
  <c r="Q15" i="59"/>
  <c r="R14" i="59"/>
  <c r="Q14" i="59"/>
  <c r="R13" i="59"/>
  <c r="Q13" i="59"/>
  <c r="R12" i="59"/>
  <c r="Q12" i="59"/>
  <c r="R11" i="59"/>
  <c r="Q11" i="59"/>
  <c r="R10" i="59"/>
  <c r="Q10" i="59"/>
  <c r="R9" i="59"/>
  <c r="Q9" i="59"/>
  <c r="R8" i="59"/>
  <c r="Q8" i="59"/>
  <c r="R7" i="59"/>
  <c r="Q7" i="59"/>
  <c r="R6" i="59"/>
  <c r="Q6" i="59"/>
  <c r="R5" i="59"/>
  <c r="Q5" i="59"/>
  <c r="R4" i="59"/>
  <c r="Q4" i="59"/>
  <c r="N15" i="59"/>
  <c r="N14" i="59"/>
  <c r="N13" i="59"/>
  <c r="N12" i="59"/>
  <c r="N11" i="59"/>
  <c r="N10" i="59"/>
  <c r="N9" i="59"/>
  <c r="N8" i="59"/>
  <c r="N7" i="59"/>
  <c r="N6" i="59"/>
  <c r="N5" i="59"/>
  <c r="N4" i="59"/>
  <c r="J15" i="59"/>
  <c r="I15" i="59"/>
  <c r="J14" i="59"/>
  <c r="I14" i="59"/>
  <c r="J13" i="59"/>
  <c r="I13" i="59"/>
  <c r="J12" i="59"/>
  <c r="I12" i="59"/>
  <c r="J11" i="59"/>
  <c r="I11" i="59"/>
  <c r="J10" i="59"/>
  <c r="I10" i="59"/>
  <c r="J9" i="59"/>
  <c r="I9" i="59"/>
  <c r="J8" i="59"/>
  <c r="I8" i="59"/>
  <c r="J7" i="59"/>
  <c r="I7" i="59"/>
  <c r="J6" i="59"/>
  <c r="I6" i="59"/>
  <c r="J5" i="59"/>
  <c r="I5" i="59"/>
  <c r="J4" i="59"/>
  <c r="I4" i="59"/>
  <c r="A28" i="55"/>
  <c r="A29" i="55"/>
  <c r="A30" i="55"/>
  <c r="A31" i="55"/>
  <c r="A32" i="55"/>
  <c r="A33" i="55"/>
  <c r="E28" i="55"/>
  <c r="F28" i="55"/>
  <c r="A6" i="55"/>
  <c r="A7" i="55"/>
  <c r="E6" i="55"/>
  <c r="E7" i="55"/>
  <c r="F6" i="55"/>
  <c r="F7" i="55"/>
  <c r="A8" i="55"/>
  <c r="E8" i="55"/>
  <c r="F8" i="55"/>
  <c r="A5" i="55"/>
  <c r="E5" i="55"/>
  <c r="F5" i="55"/>
  <c r="A23" i="55"/>
  <c r="A24" i="55"/>
  <c r="A25" i="55"/>
  <c r="E23" i="55"/>
  <c r="E24" i="55"/>
  <c r="E25" i="55"/>
  <c r="F23" i="55"/>
  <c r="F24" i="55"/>
  <c r="F25" i="55"/>
  <c r="A26" i="55"/>
  <c r="E26" i="55"/>
  <c r="F26" i="55"/>
  <c r="A10" i="55"/>
  <c r="E10" i="55"/>
  <c r="F10" i="55"/>
  <c r="A9" i="55"/>
  <c r="E9" i="55"/>
  <c r="F9" i="55"/>
  <c r="G2" i="55"/>
  <c r="AB24" i="49" s="1"/>
  <c r="F6" i="53" l="1"/>
  <c r="J6" i="53"/>
  <c r="P6" i="53"/>
  <c r="O6" i="53"/>
  <c r="L6" i="53"/>
  <c r="K6" i="53"/>
  <c r="I6" i="53"/>
  <c r="H6" i="53"/>
  <c r="D36" i="33"/>
  <c r="D37" i="33"/>
  <c r="D38" i="33"/>
  <c r="C37" i="33"/>
  <c r="C38" i="33"/>
  <c r="C36" i="33"/>
  <c r="C35" i="33"/>
  <c r="Q34" i="53"/>
  <c r="Q33" i="53"/>
  <c r="Q32" i="53"/>
  <c r="Q27" i="53"/>
  <c r="H7" i="30" l="1"/>
  <c r="D18" i="33"/>
  <c r="A4" i="55"/>
  <c r="A11" i="55"/>
  <c r="A12" i="55"/>
  <c r="A13" i="55"/>
  <c r="A14" i="55"/>
  <c r="A15" i="55"/>
  <c r="A16" i="55"/>
  <c r="A17" i="55"/>
  <c r="A18" i="55"/>
  <c r="A19" i="55"/>
  <c r="A20" i="55"/>
  <c r="A21" i="55"/>
  <c r="A22" i="55"/>
  <c r="A27" i="55"/>
  <c r="F4" i="55"/>
  <c r="F11" i="55"/>
  <c r="F12" i="55"/>
  <c r="F13" i="55"/>
  <c r="F14" i="55"/>
  <c r="F15" i="55"/>
  <c r="F16" i="55"/>
  <c r="F17" i="55"/>
  <c r="F18" i="55"/>
  <c r="F19" i="55"/>
  <c r="F20" i="55"/>
  <c r="F21" i="55"/>
  <c r="F22" i="55"/>
  <c r="F27" i="55"/>
  <c r="F29" i="55"/>
  <c r="F30" i="55"/>
  <c r="F31" i="55"/>
  <c r="F32" i="55"/>
  <c r="F33" i="55"/>
  <c r="E4" i="55" l="1"/>
  <c r="E11" i="55"/>
  <c r="E12" i="55"/>
  <c r="E13" i="55"/>
  <c r="E14" i="55"/>
  <c r="E15" i="55"/>
  <c r="E16" i="55"/>
  <c r="E17" i="55"/>
  <c r="E18" i="55"/>
  <c r="E19" i="55"/>
  <c r="E20" i="55"/>
  <c r="E21" i="55"/>
  <c r="E22" i="55"/>
  <c r="E27" i="55"/>
  <c r="E29" i="55"/>
  <c r="E30" i="55"/>
  <c r="E31" i="55"/>
  <c r="E32" i="55"/>
  <c r="E33" i="55"/>
  <c r="H25" i="60"/>
  <c r="H24" i="60"/>
  <c r="H22" i="60"/>
  <c r="P13" i="30"/>
  <c r="G26" i="60"/>
  <c r="G27" i="60" s="1"/>
  <c r="G25" i="60"/>
  <c r="G24" i="60"/>
  <c r="G22" i="60"/>
  <c r="F26" i="60"/>
  <c r="F27" i="60" s="1"/>
  <c r="F25" i="60"/>
  <c r="F24" i="60"/>
  <c r="F22" i="60"/>
  <c r="M13" i="30"/>
  <c r="L13" i="30"/>
  <c r="K13" i="30"/>
  <c r="E26" i="60"/>
  <c r="E27" i="60" s="1"/>
  <c r="E25" i="60"/>
  <c r="E24" i="60"/>
  <c r="E22" i="60"/>
  <c r="D26" i="60"/>
  <c r="D27" i="60" s="1"/>
  <c r="D25" i="60"/>
  <c r="D24" i="60"/>
  <c r="D23" i="60"/>
  <c r="D22" i="60"/>
  <c r="G13" i="30"/>
  <c r="C26" i="60"/>
  <c r="C25" i="60"/>
  <c r="C24" i="60"/>
  <c r="C23" i="60"/>
  <c r="C22" i="60"/>
  <c r="D13" i="60"/>
  <c r="D14" i="60" s="1"/>
  <c r="E13" i="60"/>
  <c r="E14" i="60" s="1"/>
  <c r="F13" i="60"/>
  <c r="F14" i="60" s="1"/>
  <c r="G13" i="60"/>
  <c r="G14" i="60" s="1"/>
  <c r="H14" i="60"/>
  <c r="C13" i="60"/>
  <c r="C12" i="60"/>
  <c r="G12" i="30"/>
  <c r="H12" i="30"/>
  <c r="D10" i="60"/>
  <c r="E10" i="60"/>
  <c r="K12" i="30"/>
  <c r="L12" i="30"/>
  <c r="M12" i="30"/>
  <c r="F10" i="60"/>
  <c r="G10" i="60"/>
  <c r="P12" i="30"/>
  <c r="H10" i="60"/>
  <c r="C10" i="60"/>
  <c r="D12" i="60"/>
  <c r="E12" i="60"/>
  <c r="F12" i="60"/>
  <c r="G12" i="60"/>
  <c r="H12" i="60"/>
  <c r="D11" i="60"/>
  <c r="E11" i="60"/>
  <c r="F11" i="60"/>
  <c r="G11" i="60"/>
  <c r="H11" i="60"/>
  <c r="C11" i="60"/>
  <c r="D9" i="60"/>
  <c r="E9" i="60"/>
  <c r="F9" i="60"/>
  <c r="G9" i="60"/>
  <c r="H9" i="60"/>
  <c r="C9" i="60"/>
  <c r="D42" i="33"/>
  <c r="D39" i="33"/>
  <c r="D35" i="33"/>
  <c r="D24" i="33"/>
  <c r="D25" i="33"/>
  <c r="D26" i="33"/>
  <c r="D27" i="33"/>
  <c r="D28" i="33"/>
  <c r="D29" i="33"/>
  <c r="D30" i="33"/>
  <c r="D31" i="33"/>
  <c r="D32" i="33"/>
  <c r="D23" i="33"/>
  <c r="D19" i="33"/>
  <c r="D20" i="33"/>
  <c r="D12" i="33"/>
  <c r="D11" i="33"/>
  <c r="D10" i="33"/>
  <c r="O13" i="30" l="1"/>
  <c r="G23" i="60"/>
  <c r="Q13" i="30"/>
  <c r="H23" i="60"/>
  <c r="C27" i="60"/>
  <c r="I27" i="60" s="1"/>
  <c r="I30" i="60" s="1"/>
  <c r="J13" i="30"/>
  <c r="E23" i="60"/>
  <c r="N13" i="30"/>
  <c r="F23" i="60"/>
  <c r="C14" i="60"/>
  <c r="I14" i="60" s="1"/>
  <c r="I17" i="60" s="1"/>
  <c r="R16" i="59"/>
  <c r="J16" i="59"/>
  <c r="H13" i="30"/>
  <c r="I13" i="30"/>
  <c r="F13" i="30"/>
  <c r="J12" i="30"/>
  <c r="N12" i="30"/>
  <c r="O12" i="30"/>
  <c r="Q12" i="30"/>
  <c r="F12" i="30"/>
  <c r="J16" i="57"/>
  <c r="R16" i="57"/>
  <c r="I12" i="30"/>
  <c r="Q7" i="53"/>
  <c r="Q8" i="53"/>
  <c r="Q9" i="53"/>
  <c r="B10" i="33"/>
  <c r="AA19" i="48" l="1"/>
  <c r="F17" i="38" s="1"/>
  <c r="E17" i="38" s="1"/>
  <c r="K12" i="46"/>
  <c r="K11" i="46"/>
  <c r="K9" i="46"/>
  <c r="K7" i="46"/>
  <c r="O6" i="46"/>
  <c r="L6" i="46"/>
  <c r="C6" i="52"/>
  <c r="C12" i="33"/>
  <c r="C10" i="33"/>
  <c r="B12" i="33"/>
  <c r="B11" i="33"/>
  <c r="L2" i="53"/>
  <c r="C11" i="33"/>
  <c r="E10" i="53"/>
  <c r="F10" i="53"/>
  <c r="H10" i="53"/>
  <c r="I10" i="53"/>
  <c r="J10" i="53"/>
  <c r="K10" i="53"/>
  <c r="L10" i="53"/>
  <c r="M10" i="53"/>
  <c r="N10" i="53"/>
  <c r="O10" i="53"/>
  <c r="P10" i="53"/>
  <c r="Q14" i="53"/>
  <c r="C18" i="33" s="1"/>
  <c r="Q15" i="53"/>
  <c r="C19" i="33" s="1"/>
  <c r="Q16" i="53"/>
  <c r="C20" i="33" s="1"/>
  <c r="E17" i="53"/>
  <c r="F17" i="53"/>
  <c r="G17" i="53"/>
  <c r="H17" i="53"/>
  <c r="I17" i="53"/>
  <c r="J17" i="53"/>
  <c r="K17" i="53"/>
  <c r="L17" i="53"/>
  <c r="M17" i="53"/>
  <c r="N17" i="53"/>
  <c r="O17" i="53"/>
  <c r="P17" i="53"/>
  <c r="Q19" i="53"/>
  <c r="C23" i="33" s="1"/>
  <c r="Q20" i="53"/>
  <c r="C24" i="33" s="1"/>
  <c r="Q21" i="53"/>
  <c r="C25" i="33" s="1"/>
  <c r="Q22" i="53"/>
  <c r="C26" i="33" s="1"/>
  <c r="Q23" i="53"/>
  <c r="C27" i="33" s="1"/>
  <c r="Q24" i="53"/>
  <c r="C28" i="33" s="1"/>
  <c r="Q25" i="53"/>
  <c r="C29" i="33" s="1"/>
  <c r="Q26" i="53"/>
  <c r="C30" i="33" s="1"/>
  <c r="C31" i="33"/>
  <c r="Q28" i="53"/>
  <c r="C32" i="33" s="1"/>
  <c r="E29" i="53"/>
  <c r="F29" i="53"/>
  <c r="G29" i="53"/>
  <c r="H29" i="53"/>
  <c r="I29" i="53"/>
  <c r="J29" i="53"/>
  <c r="K29" i="53"/>
  <c r="L29" i="53"/>
  <c r="M29" i="53"/>
  <c r="N29" i="53"/>
  <c r="O29" i="53"/>
  <c r="P29" i="53"/>
  <c r="Q31" i="53"/>
  <c r="Q35" i="53"/>
  <c r="C39" i="33" s="1"/>
  <c r="E36" i="53"/>
  <c r="F36" i="53"/>
  <c r="G36" i="53"/>
  <c r="H36" i="53"/>
  <c r="I36" i="53"/>
  <c r="J36" i="53"/>
  <c r="K36" i="53"/>
  <c r="L36" i="53"/>
  <c r="M36" i="53"/>
  <c r="N36" i="53"/>
  <c r="O36" i="53"/>
  <c r="P36" i="53"/>
  <c r="Q37" i="53"/>
  <c r="C42" i="33" s="1"/>
  <c r="Q17" i="53" l="1"/>
  <c r="N38" i="53"/>
  <c r="L38" i="53"/>
  <c r="Q36" i="53"/>
  <c r="M38" i="53"/>
  <c r="O38" i="53"/>
  <c r="P38" i="53"/>
  <c r="F38" i="53"/>
  <c r="H38" i="53"/>
  <c r="Q29" i="53"/>
  <c r="I38" i="53"/>
  <c r="G38" i="53"/>
  <c r="E38" i="53"/>
  <c r="E40" i="53" s="1"/>
  <c r="K38" i="53"/>
  <c r="J38" i="53"/>
  <c r="L18" i="41"/>
  <c r="K24" i="41"/>
  <c r="E33" i="52"/>
  <c r="D32" i="52"/>
  <c r="D31" i="52"/>
  <c r="C27" i="52"/>
  <c r="C7" i="52" s="1"/>
  <c r="C15" i="52"/>
  <c r="C8" i="52" s="1"/>
  <c r="Q38" i="53" l="1"/>
  <c r="F40" i="53"/>
  <c r="I6" i="40"/>
  <c r="A6" i="40"/>
  <c r="H2" i="40"/>
  <c r="F5" i="40" s="1"/>
  <c r="B2" i="39" l="1"/>
  <c r="C40" i="33"/>
  <c r="C33" i="33"/>
  <c r="I15" i="60" s="1"/>
  <c r="C21" i="33"/>
  <c r="E3" i="30"/>
  <c r="H52" i="30" l="1"/>
  <c r="H58" i="30"/>
  <c r="I28" i="60"/>
  <c r="H10" i="49" l="1"/>
  <c r="H8" i="49"/>
  <c r="H7" i="49"/>
  <c r="H46" i="30"/>
  <c r="C43" i="33" l="1"/>
  <c r="C41" i="33"/>
  <c r="L6" i="30" l="1"/>
  <c r="S13" i="30" l="1"/>
  <c r="L29" i="60" s="1"/>
  <c r="S12" i="30"/>
  <c r="E33" i="60" l="1"/>
  <c r="H64" i="30" s="1"/>
  <c r="H9" i="30"/>
  <c r="AB23" i="49"/>
  <c r="K23" i="49" s="1"/>
  <c r="H8" i="30"/>
  <c r="AB22" i="49"/>
  <c r="K22" i="49" s="1"/>
  <c r="L16" i="60"/>
  <c r="J59" i="30"/>
  <c r="J53" i="30"/>
  <c r="J47" i="30"/>
  <c r="C33" i="60" l="1"/>
  <c r="K7" i="30"/>
  <c r="H63" i="30" l="1"/>
  <c r="G33" i="60"/>
  <c r="H65" i="30" s="1"/>
  <c r="H47" i="30"/>
  <c r="E9" i="33" l="1"/>
  <c r="H67" i="30"/>
  <c r="K9" i="30"/>
  <c r="K8" i="30"/>
  <c r="R12" i="30"/>
  <c r="Q27" i="30" l="1"/>
  <c r="Q25" i="30"/>
  <c r="F24" i="30"/>
  <c r="O18" i="30"/>
  <c r="O26" i="30"/>
  <c r="F21" i="30"/>
  <c r="L23" i="30"/>
  <c r="J18" i="30"/>
  <c r="K20" i="30"/>
  <c r="L18" i="30"/>
  <c r="M18" i="30"/>
  <c r="M26" i="30"/>
  <c r="N24" i="30"/>
  <c r="K19" i="30"/>
  <c r="K27" i="30"/>
  <c r="N23" i="30"/>
  <c r="H24" i="30"/>
  <c r="N19" i="30"/>
  <c r="G21" i="30"/>
  <c r="H19" i="30"/>
  <c r="I19" i="30"/>
  <c r="I27" i="30"/>
  <c r="J25" i="30"/>
  <c r="G20" i="30"/>
  <c r="P26" i="30"/>
  <c r="N25" i="30"/>
  <c r="P24" i="30"/>
  <c r="N21" i="30"/>
  <c r="O21" i="30"/>
  <c r="P19" i="30"/>
  <c r="Q19" i="30"/>
  <c r="F18" i="30"/>
  <c r="Q18" i="30"/>
  <c r="K22" i="30"/>
  <c r="M20" i="30"/>
  <c r="N18" i="30"/>
  <c r="N26" i="30"/>
  <c r="K21" i="30"/>
  <c r="I20" i="30"/>
  <c r="H18" i="30"/>
  <c r="H26" i="30"/>
  <c r="F25" i="30"/>
  <c r="G23" i="30"/>
  <c r="H21" i="30"/>
  <c r="J19" i="30"/>
  <c r="J27" i="30"/>
  <c r="G22" i="30"/>
  <c r="M21" i="30"/>
  <c r="P18" i="30"/>
  <c r="F27" i="30"/>
  <c r="O23" i="30"/>
  <c r="P21" i="30"/>
  <c r="I22" i="30"/>
  <c r="O25" i="30"/>
  <c r="J26" i="30"/>
  <c r="M23" i="30"/>
  <c r="N22" i="30"/>
  <c r="K25" i="30"/>
  <c r="G19" i="30"/>
  <c r="G18" i="30"/>
  <c r="F19" i="30"/>
  <c r="O19" i="30"/>
  <c r="F26" i="30"/>
  <c r="F23" i="30"/>
  <c r="I21" i="30"/>
  <c r="L27" i="30"/>
  <c r="P20" i="30"/>
  <c r="P23" i="30"/>
  <c r="F22" i="30"/>
  <c r="K26" i="30"/>
  <c r="P27" i="30"/>
  <c r="H22" i="30"/>
  <c r="G27" i="30"/>
  <c r="I25" i="30"/>
  <c r="P22" i="30"/>
  <c r="P25" i="30"/>
  <c r="L26" i="30"/>
  <c r="Q21" i="30"/>
  <c r="F20" i="30"/>
  <c r="J20" i="30"/>
  <c r="O22" i="30"/>
  <c r="Q22" i="30"/>
  <c r="L19" i="30"/>
  <c r="M19" i="30"/>
  <c r="H27" i="30"/>
  <c r="K24" i="30"/>
  <c r="L22" i="30"/>
  <c r="M22" i="30"/>
  <c r="N20" i="30"/>
  <c r="J22" i="30"/>
  <c r="K23" i="30"/>
  <c r="I24" i="30"/>
  <c r="H20" i="30"/>
  <c r="Q20" i="30"/>
  <c r="I18" i="30"/>
  <c r="G25" i="30"/>
  <c r="H23" i="30"/>
  <c r="I23" i="30"/>
  <c r="J21" i="30"/>
  <c r="J24" i="30"/>
  <c r="G24" i="30"/>
  <c r="M25" i="30"/>
  <c r="N27" i="30"/>
  <c r="Q23" i="30"/>
  <c r="O24" i="30"/>
  <c r="Q26" i="30"/>
  <c r="L21" i="30"/>
  <c r="K18" i="30"/>
  <c r="L24" i="30"/>
  <c r="M24" i="30"/>
  <c r="M27" i="30"/>
  <c r="Q24" i="30"/>
  <c r="H25" i="30"/>
  <c r="J23" i="30"/>
  <c r="G26" i="30"/>
  <c r="I26" i="30"/>
  <c r="O27" i="30"/>
  <c r="O20" i="30"/>
  <c r="L25" i="30"/>
  <c r="L20" i="30"/>
  <c r="K6" i="30"/>
  <c r="H59" i="30" l="1"/>
  <c r="H53" i="30"/>
  <c r="H48" i="30"/>
  <c r="E6" i="33" s="1"/>
  <c r="R13" i="30" l="1"/>
  <c r="F40" i="30" l="1"/>
  <c r="F36" i="30"/>
  <c r="F37" i="30"/>
  <c r="F31" i="30"/>
  <c r="F32" i="30"/>
  <c r="F34" i="30"/>
  <c r="F35" i="30"/>
  <c r="F39" i="30"/>
  <c r="F38" i="30"/>
  <c r="F33" i="30"/>
  <c r="Q40" i="30"/>
  <c r="I40" i="30"/>
  <c r="M39" i="30"/>
  <c r="Q38" i="30"/>
  <c r="I38" i="30"/>
  <c r="M37" i="30"/>
  <c r="Q36" i="30"/>
  <c r="I36" i="30"/>
  <c r="M35" i="30"/>
  <c r="Q34" i="30"/>
  <c r="I34" i="30"/>
  <c r="M33" i="30"/>
  <c r="Q32" i="30"/>
  <c r="I32" i="30"/>
  <c r="M31" i="30"/>
  <c r="L31" i="30"/>
  <c r="N36" i="30"/>
  <c r="N34" i="30"/>
  <c r="G35" i="30"/>
  <c r="K32" i="30"/>
  <c r="P40" i="30"/>
  <c r="H40" i="30"/>
  <c r="L39" i="30"/>
  <c r="P38" i="30"/>
  <c r="H38" i="30"/>
  <c r="L37" i="30"/>
  <c r="P36" i="30"/>
  <c r="H36" i="30"/>
  <c r="L35" i="30"/>
  <c r="P34" i="30"/>
  <c r="H34" i="30"/>
  <c r="L33" i="30"/>
  <c r="P32" i="30"/>
  <c r="H32" i="30"/>
  <c r="J35" i="30"/>
  <c r="J33" i="30"/>
  <c r="J31" i="30"/>
  <c r="P31" i="30"/>
  <c r="G39" i="30"/>
  <c r="K36" i="30"/>
  <c r="G33" i="30"/>
  <c r="N33" i="30"/>
  <c r="O40" i="30"/>
  <c r="G40" i="30"/>
  <c r="K39" i="30"/>
  <c r="O38" i="30"/>
  <c r="G38" i="30"/>
  <c r="K37" i="30"/>
  <c r="O36" i="30"/>
  <c r="G36" i="30"/>
  <c r="K35" i="30"/>
  <c r="O34" i="30"/>
  <c r="G34" i="30"/>
  <c r="K33" i="30"/>
  <c r="O32" i="30"/>
  <c r="G32" i="30"/>
  <c r="K31" i="30"/>
  <c r="J37" i="30"/>
  <c r="N31" i="30"/>
  <c r="N40" i="30"/>
  <c r="J39" i="30"/>
  <c r="N38" i="30"/>
  <c r="N32" i="30"/>
  <c r="L32" i="30"/>
  <c r="O39" i="30"/>
  <c r="G37" i="30"/>
  <c r="O33" i="30"/>
  <c r="J34" i="30"/>
  <c r="M40" i="30"/>
  <c r="Q39" i="30"/>
  <c r="I39" i="30"/>
  <c r="M38" i="30"/>
  <c r="Q37" i="30"/>
  <c r="I37" i="30"/>
  <c r="M36" i="30"/>
  <c r="Q35" i="30"/>
  <c r="I35" i="30"/>
  <c r="M34" i="30"/>
  <c r="Q33" i="30"/>
  <c r="I33" i="30"/>
  <c r="M32" i="30"/>
  <c r="Q31" i="30"/>
  <c r="I31" i="30"/>
  <c r="P37" i="30"/>
  <c r="P35" i="30"/>
  <c r="L34" i="30"/>
  <c r="P33" i="30"/>
  <c r="K40" i="30"/>
  <c r="O37" i="30"/>
  <c r="K34" i="30"/>
  <c r="G31" i="30"/>
  <c r="L40" i="30"/>
  <c r="P39" i="30"/>
  <c r="H39" i="30"/>
  <c r="L38" i="30"/>
  <c r="H37" i="30"/>
  <c r="L36" i="30"/>
  <c r="H35" i="30"/>
  <c r="H33" i="30"/>
  <c r="H31" i="30"/>
  <c r="K38" i="30"/>
  <c r="O35" i="30"/>
  <c r="O31" i="30"/>
  <c r="J32" i="30"/>
  <c r="J40" i="30"/>
  <c r="N39" i="30"/>
  <c r="J38" i="30"/>
  <c r="N37" i="30"/>
  <c r="J36" i="30"/>
  <c r="N35" i="30"/>
  <c r="R22" i="30"/>
  <c r="R26" i="30"/>
  <c r="R27" i="30"/>
  <c r="R20" i="30"/>
  <c r="R25" i="30"/>
  <c r="R19" i="30"/>
  <c r="R18" i="30"/>
  <c r="R24" i="30"/>
  <c r="R21" i="30"/>
  <c r="R23" i="30"/>
  <c r="R32" i="30" l="1"/>
  <c r="R33" i="30"/>
  <c r="R35" i="30"/>
  <c r="R31" i="30"/>
  <c r="R34" i="30"/>
  <c r="R38" i="30"/>
  <c r="R36" i="30"/>
  <c r="R39" i="30"/>
  <c r="R40" i="30"/>
  <c r="R37" i="30"/>
  <c r="S27" i="30"/>
  <c r="H51" i="30" s="1"/>
  <c r="S40" i="30" l="1"/>
  <c r="H57" i="30" s="1"/>
  <c r="H54" i="30"/>
  <c r="E7" i="33" l="1"/>
  <c r="H60" i="30"/>
  <c r="E8" i="33" l="1"/>
  <c r="C6" i="33" s="1"/>
  <c r="D16" i="48" l="1"/>
  <c r="W2" i="53" s="1"/>
  <c r="G6" i="53" s="1"/>
  <c r="C13" i="33"/>
  <c r="Q6" i="53" l="1"/>
  <c r="Q10" i="53" s="1"/>
  <c r="Q40" i="53" s="1"/>
  <c r="G10" i="53"/>
  <c r="G40" i="53" s="1"/>
  <c r="H40" i="53" s="1"/>
  <c r="I40" i="53" s="1"/>
  <c r="J40" i="53" s="1"/>
  <c r="K40" i="53" s="1"/>
  <c r="L40" i="53" s="1"/>
  <c r="M40" i="53" s="1"/>
  <c r="N40" i="53" s="1"/>
  <c r="O40" i="53" s="1"/>
  <c r="P40" i="53"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7D9CF4C3-8912-4155-A12B-553DD30971F6}" keepAlive="1" name="クエリ - T_長期休業日" description="ブック内の 'T_長期休業日' クエリへの接続です。" type="5" refreshedVersion="0" background="1">
    <dbPr connection="Provider=Microsoft.Mashup.OleDb.1;Data Source=$Workbook$;Location=T_長期休業日;Extended Properties=&quot;&quot;" command="SELECT * FROM [T_長期休業日]"/>
  </connection>
  <connection id="2" xr16:uid="{5B9FBF2C-ACDC-4178-A3FE-40A7CFAA40F5}" keepAlive="1" name="クエリ - 加算対象日グループ化_学習支援" description="ブック内の '加算対象日グループ化_学習支援' クエリへの接続です。" type="5" refreshedVersion="8" background="1" saveData="1">
    <dbPr connection="Provider=Microsoft.Mashup.OleDb.1;Data Source=$Workbook$;Location=加算対象日グループ化_学習支援;Extended Properties=&quot;&quot;" command="SELECT * FROM [加算対象日グループ化_学習支援]"/>
  </connection>
  <connection id="3" xr16:uid="{924B2A2B-316B-4747-AB3E-97CA5D5EFC7E}" keepAlive="1" name="クエリ - 加算対象日グループ化_全体" description="ブック内の '加算対象日グループ化_全体' クエリへの接続です。" type="5" refreshedVersion="8" background="1" saveData="1">
    <dbPr connection="Provider=Microsoft.Mashup.OleDb.1;Data Source=$Workbook$;Location=加算対象日グループ化_全体;Extended Properties=&quot;&quot;" command="SELECT * FROM [加算対象日グループ化_全体]"/>
  </connection>
  <connection id="4" xr16:uid="{44DDE0BA-A592-4D58-9DF1-7B7ABDB064F7}" keepAlive="1" name="クエリ - 開催数_加算除外日" description="ブック内の '開催数_加算除外日' クエリへの接続です。" type="5" refreshedVersion="8" background="1" saveData="1">
    <dbPr connection="Provider=Microsoft.Mashup.OleDb.1;Data Source=$Workbook$;Location=開催数_加算除外日;Extended Properties=&quot;&quot;" command="SELECT * FROM [開催数_加算除外日]"/>
  </connection>
  <connection id="5" xr16:uid="{9A286387-064A-4071-B6E7-3AE9FA4FB2A5}" keepAlive="1" name="クエリ - 開催数_加算除外日_学習支援" description="ブック内の '開催数_加算除外日_学習支援' クエリへの接続です。" type="5" refreshedVersion="8" background="1" saveData="1">
    <dbPr connection="Provider=Microsoft.Mashup.OleDb.1;Data Source=$Workbook$;Location=開催数_加算除外日_学習支援;Extended Properties=&quot;&quot;" command="SELECT * FROM [開催数_加算除外日_学習支援]"/>
  </connection>
  <connection id="6" xr16:uid="{F0CCA675-0BF6-4AA9-B175-54D737AC49C4}" keepAlive="1" name="クエリ - 開催数_加算除外日件数" description="ブック内の '開催数_加算除外日件数' クエリへの接続です。" type="5" refreshedVersion="0" background="1">
    <dbPr connection="Provider=Microsoft.Mashup.OleDb.1;Data Source=$Workbook$;Location=開催数_加算除外日件数;Extended Properties=&quot;&quot;" command="SELECT * FROM [開催数_加算除外日件数]"/>
  </connection>
  <connection id="7" xr16:uid="{828828DA-863D-4887-A1DF-7F7421357539}" keepAlive="1" name="クエリ - 開催数_加算除外日件数_学習支援" description="ブック内の '開催数_加算除外日件数_学習支援' クエリへの接続です。" type="5" refreshedVersion="0" background="1">
    <dbPr connection="Provider=Microsoft.Mashup.OleDb.1;Data Source=$Workbook$;Location=開催数_加算除外日件数_学習支援;Extended Properties=&quot;&quot;" command="SELECT * FROM [開催数_加算除外日件数_学習支援]"/>
  </connection>
  <connection id="8" xr16:uid="{ABA660F2-D2EE-4F21-A3C3-118C1377ACF9}" keepAlive="1" name="クエリ - 開催数_加算対象" description="ブック内の '開催数_加算対象' クエリへの接続です。" type="5" refreshedVersion="8" background="1" saveData="1">
    <dbPr connection="Provider=Microsoft.Mashup.OleDb.1;Data Source=$Workbook$;Location=開催数_加算対象;Extended Properties=&quot;&quot;" command="SELECT * FROM [開催数_加算対象]"/>
  </connection>
  <connection id="9" xr16:uid="{B5D3912C-5A92-48A1-8390-75F6A728FF3E}" keepAlive="1" name="クエリ - 開催数_加算対象_学習支援" description="ブック内の '開催数_加算対象_学習支援' クエリへの接続です。" type="5" refreshedVersion="8" background="1" saveData="1">
    <dbPr connection="Provider=Microsoft.Mashup.OleDb.1;Data Source=$Workbook$;Location=開催数_加算対象_学習支援;Extended Properties=&quot;&quot;" command="SELECT * FROM [開催数_加算対象_学習支援]"/>
  </connection>
  <connection id="10" xr16:uid="{9B530939-C21A-49A9-B263-A7B9A7EC5F0C}" keepAlive="1" name="クエリ - 開催数_加算対象件数" description="ブック内の '開催数_加算対象件数' クエリへの接続です。" type="5" refreshedVersion="8" background="1" saveData="1">
    <dbPr connection="Provider=Microsoft.Mashup.OleDb.1;Data Source=$Workbook$;Location=開催数_加算対象件数;Extended Properties=&quot;&quot;" command="SELECT * FROM [開催数_加算対象件数]"/>
  </connection>
  <connection id="11" xr16:uid="{C431A84E-D83B-4B25-B58A-9862151568DB}" keepAlive="1" name="クエリ - 開催数_加算対象件数_学習支援" description="ブック内の '開催数_加算対象件数_学習支援' クエリへの接続です。" type="5" refreshedVersion="8" background="1" saveData="1">
    <dbPr connection="Provider=Microsoft.Mashup.OleDb.1;Data Source=$Workbook$;Location=開催数_加算対象件数_学習支援;Extended Properties=&quot;&quot;" command="SELECT * FROM [開催数_加算対象件数_学習支援]"/>
  </connection>
  <connection id="12" xr16:uid="{DAC3163C-7B8F-4DB6-8EA1-9DA3F5BABC4F}" keepAlive="1" name="クエリ - 学習支援" description="ブック内の '学習支援' クエリへの接続です。" type="5" refreshedVersion="0" background="1">
    <dbPr connection="Provider=Microsoft.Mashup.OleDb.1;Data Source=$Workbook$;Location=学習支援;Extended Properties=&quot;&quot;" command="SELECT * FROM [学習支援]"/>
  </connection>
  <connection id="13" xr16:uid="{738A39D8-8C19-4B51-B999-E18481C05D63}" keepAlive="1" name="クエリ - 事業計画" description="ブック内の '事業計画' クエリへの接続です。" type="5" refreshedVersion="0" background="1">
    <dbPr connection="Provider=Microsoft.Mashup.OleDb.1;Data Source=$Workbook$;Location=事業計画;Extended Properties=&quot;&quot;" command="SELECT * FROM [事業計画]"/>
  </connection>
  <connection id="14" xr16:uid="{61F05E72-346F-4643-8070-0AA7EB2F45C3}" keepAlive="1" name="クエリ - 対象日_学習支援" description="ブック内の '対象日_学習支援' クエリへの接続です。" type="5" refreshedVersion="8" background="1" saveData="1">
    <dbPr connection="Provider=Microsoft.Mashup.OleDb.1;Data Source=$Workbook$;Location=対象日_学習支援;Extended Properties=&quot;&quot;" command="SELECT * FROM [対象日_学習支援]"/>
  </connection>
  <connection id="15" xr16:uid="{7B743C06-B340-4A1E-99B8-0ADE5EB26FF8}" keepAlive="1" name="クエリ - 対象日_全体" description="ブック内の '対象日_全体' クエリへの接続です。" type="5" refreshedVersion="8" background="1" saveData="1">
    <dbPr connection="Provider=Microsoft.Mashup.OleDb.1;Data Source=$Workbook$;Location=対象日_全体;Extended Properties=&quot;&quot;" command="SELECT * FROM [対象日_全体]"/>
  </connection>
  <connection id="16" xr16:uid="{71C8F5A2-EEE1-4F69-BA70-DBF74B6BE67F}" keepAlive="1" name="クエリ - 対象日件数_学習支援" description="ブック内の '対象日件数_学習支援' クエリへの接続です。" type="5" refreshedVersion="0" background="1">
    <dbPr connection="Provider=Microsoft.Mashup.OleDb.1;Data Source=$Workbook$;Location=対象日件数_学習支援;Extended Properties=&quot;&quot;" command="SELECT * FROM [対象日件数_学習支援]"/>
  </connection>
  <connection id="17" xr16:uid="{1652F267-FA44-4844-8769-2E7E1E41E8B9}" keepAlive="1" name="クエリ - 対象日件数_全体" description="ブック内の '対象日件数_全体' クエリへの接続です。" type="5" refreshedVersion="0" background="1">
    <dbPr connection="Provider=Microsoft.Mashup.OleDb.1;Data Source=$Workbook$;Location=対象日件数_全体;Extended Properties=&quot;&quot;" command="SELECT * FROM [対象日件数_全体]"/>
  </connection>
</connections>
</file>

<file path=xl/sharedStrings.xml><?xml version="1.0" encoding="utf-8"?>
<sst xmlns="http://schemas.openxmlformats.org/spreadsheetml/2006/main" count="952" uniqueCount="599">
  <si>
    <t>賃借料又は会場借上料</t>
  </si>
  <si>
    <t>需用費（光熱水費）</t>
  </si>
  <si>
    <t>役務費（保険料）</t>
  </si>
  <si>
    <t>役務費（通信費）</t>
  </si>
  <si>
    <t>負担金</t>
  </si>
  <si>
    <t>報償費</t>
  </si>
  <si>
    <t>食堂利用料</t>
    <rPh sb="0" eb="2">
      <t>ショクドウ</t>
    </rPh>
    <rPh sb="2" eb="5">
      <t>リヨウリョウ</t>
    </rPh>
    <phoneticPr fontId="1"/>
  </si>
  <si>
    <t>寄付金、その他助成</t>
    <rPh sb="0" eb="3">
      <t>キフキン</t>
    </rPh>
    <rPh sb="6" eb="7">
      <t>タ</t>
    </rPh>
    <rPh sb="7" eb="9">
      <t>ジョセイ</t>
    </rPh>
    <phoneticPr fontId="1"/>
  </si>
  <si>
    <t>市補助金</t>
    <rPh sb="0" eb="4">
      <t>シホジョキン</t>
    </rPh>
    <phoneticPr fontId="1"/>
  </si>
  <si>
    <t>団体自己資金</t>
    <rPh sb="0" eb="2">
      <t>ダンタイ</t>
    </rPh>
    <rPh sb="2" eb="4">
      <t>ジコ</t>
    </rPh>
    <rPh sb="4" eb="6">
      <t>シキン</t>
    </rPh>
    <phoneticPr fontId="1"/>
  </si>
  <si>
    <t>工事請負費</t>
  </si>
  <si>
    <t>備品購入費</t>
  </si>
  <si>
    <t>その他の経費</t>
  </si>
  <si>
    <t>LST_収入費目</t>
    <rPh sb="4" eb="6">
      <t>シュウニュウ</t>
    </rPh>
    <rPh sb="6" eb="8">
      <t>ヒモク</t>
    </rPh>
    <phoneticPr fontId="1"/>
  </si>
  <si>
    <t>LST_初期経費費目</t>
    <rPh sb="4" eb="6">
      <t>ショキ</t>
    </rPh>
    <rPh sb="6" eb="8">
      <t>ケイヒ</t>
    </rPh>
    <rPh sb="8" eb="10">
      <t>ヒモク</t>
    </rPh>
    <phoneticPr fontId="1"/>
  </si>
  <si>
    <t>LST_その他経費費目</t>
    <rPh sb="6" eb="7">
      <t>タ</t>
    </rPh>
    <rPh sb="7" eb="9">
      <t>ケイヒ</t>
    </rPh>
    <rPh sb="9" eb="11">
      <t>ヒモク</t>
    </rPh>
    <phoneticPr fontId="1"/>
  </si>
  <si>
    <t>役務費（交通費）</t>
    <rPh sb="4" eb="7">
      <t>コウツウヒ</t>
    </rPh>
    <phoneticPr fontId="1"/>
  </si>
  <si>
    <t>団体名：　</t>
    <rPh sb="0" eb="2">
      <t>ダンタイ</t>
    </rPh>
    <rPh sb="2" eb="3">
      <t>メイ</t>
    </rPh>
    <phoneticPr fontId="1"/>
  </si>
  <si>
    <t>■ 基本情報</t>
    <rPh sb="2" eb="4">
      <t>キホン</t>
    </rPh>
    <rPh sb="4" eb="6">
      <t>ジョウホウ</t>
    </rPh>
    <phoneticPr fontId="1"/>
  </si>
  <si>
    <t>年目</t>
    <rPh sb="0" eb="2">
      <t>ネンメ</t>
    </rPh>
    <phoneticPr fontId="1"/>
  </si>
  <si>
    <t>　A. 補助金の申請年数</t>
    <rPh sb="4" eb="6">
      <t>ホジョ</t>
    </rPh>
    <rPh sb="6" eb="7">
      <t>キン</t>
    </rPh>
    <rPh sb="8" eb="10">
      <t>シンセイ</t>
    </rPh>
    <rPh sb="10" eb="12">
      <t>ネンスウ</t>
    </rPh>
    <phoneticPr fontId="1"/>
  </si>
  <si>
    <t>①事業実施</t>
    <rPh sb="1" eb="3">
      <t>ジギョウ</t>
    </rPh>
    <rPh sb="3" eb="5">
      <t>ジッシ</t>
    </rPh>
    <phoneticPr fontId="1"/>
  </si>
  <si>
    <t>②学習支援</t>
    <rPh sb="1" eb="3">
      <t>ガクシュウ</t>
    </rPh>
    <rPh sb="3" eb="5">
      <t>シエン</t>
    </rPh>
    <phoneticPr fontId="1"/>
  </si>
  <si>
    <t>補助率</t>
    <rPh sb="0" eb="3">
      <t>ホジョリツ</t>
    </rPh>
    <phoneticPr fontId="1"/>
  </si>
  <si>
    <t>最多回数</t>
    <rPh sb="0" eb="1">
      <t>モット</t>
    </rPh>
    <rPh sb="1" eb="2">
      <t>オオ</t>
    </rPh>
    <rPh sb="2" eb="4">
      <t>カイスウ</t>
    </rPh>
    <phoneticPr fontId="1"/>
  </si>
  <si>
    <t>パターン</t>
    <phoneticPr fontId="1"/>
  </si>
  <si>
    <t>減額/月</t>
    <rPh sb="0" eb="2">
      <t>ゲンガク</t>
    </rPh>
    <rPh sb="3" eb="4">
      <t>ツキ</t>
    </rPh>
    <phoneticPr fontId="3"/>
  </si>
  <si>
    <t>月1→0回</t>
    <rPh sb="0" eb="1">
      <t>ツキ</t>
    </rPh>
    <rPh sb="4" eb="5">
      <t>カイ</t>
    </rPh>
    <phoneticPr fontId="3"/>
  </si>
  <si>
    <t>月2→0回</t>
    <rPh sb="0" eb="1">
      <t>ゲツ</t>
    </rPh>
    <rPh sb="4" eb="5">
      <t>カイ</t>
    </rPh>
    <phoneticPr fontId="3"/>
  </si>
  <si>
    <t>月2→1回</t>
    <rPh sb="0" eb="1">
      <t>ゲツ</t>
    </rPh>
    <rPh sb="4" eb="5">
      <t>カイ</t>
    </rPh>
    <phoneticPr fontId="3"/>
  </si>
  <si>
    <t>月3→0回</t>
    <rPh sb="0" eb="1">
      <t>ゲツ</t>
    </rPh>
    <rPh sb="4" eb="5">
      <t>カイ</t>
    </rPh>
    <phoneticPr fontId="3"/>
  </si>
  <si>
    <t>月3→1回</t>
    <rPh sb="0" eb="1">
      <t>ゲツ</t>
    </rPh>
    <rPh sb="4" eb="5">
      <t>カイ</t>
    </rPh>
    <phoneticPr fontId="3"/>
  </si>
  <si>
    <t>月3→2回</t>
    <rPh sb="0" eb="1">
      <t>ゲツ</t>
    </rPh>
    <rPh sb="4" eb="5">
      <t>カイ</t>
    </rPh>
    <phoneticPr fontId="3"/>
  </si>
  <si>
    <t>月4→0回</t>
    <rPh sb="0" eb="1">
      <t>ゲツ</t>
    </rPh>
    <rPh sb="4" eb="5">
      <t>カイ</t>
    </rPh>
    <phoneticPr fontId="3"/>
  </si>
  <si>
    <t>月4→1回</t>
    <rPh sb="0" eb="1">
      <t>ゲツ</t>
    </rPh>
    <rPh sb="4" eb="5">
      <t>カイ</t>
    </rPh>
    <phoneticPr fontId="3"/>
  </si>
  <si>
    <t>月4→2回</t>
    <rPh sb="0" eb="1">
      <t>ゲツ</t>
    </rPh>
    <rPh sb="4" eb="5">
      <t>カイ</t>
    </rPh>
    <phoneticPr fontId="3"/>
  </si>
  <si>
    <t>月4→3回</t>
    <rPh sb="0" eb="1">
      <t>ゲツ</t>
    </rPh>
    <rPh sb="4" eb="5">
      <t>カイ</t>
    </rPh>
    <phoneticPr fontId="3"/>
  </si>
  <si>
    <t>（交付要綱 別表2）</t>
    <phoneticPr fontId="1"/>
  </si>
  <si>
    <t>※4回以上は「4回」で表示</t>
    <rPh sb="2" eb="3">
      <t>カイ</t>
    </rPh>
    <rPh sb="3" eb="5">
      <t>イジョウ</t>
    </rPh>
    <rPh sb="8" eb="9">
      <t>カイ</t>
    </rPh>
    <rPh sb="11" eb="13">
      <t>ヒョウジ</t>
    </rPh>
    <phoneticPr fontId="1"/>
  </si>
  <si>
    <t>計</t>
    <rPh sb="0" eb="1">
      <t>ケイ</t>
    </rPh>
    <phoneticPr fontId="1"/>
  </si>
  <si>
    <t>合計</t>
    <rPh sb="0" eb="2">
      <t>ゴウケイ</t>
    </rPh>
    <phoneticPr fontId="1"/>
  </si>
  <si>
    <t>（交付要綱 別表3）</t>
    <phoneticPr fontId="1"/>
  </si>
  <si>
    <t>①補助金の上限額</t>
    <rPh sb="1" eb="4">
      <t>ホジョキン</t>
    </rPh>
    <rPh sb="5" eb="8">
      <t>ジョウゲンガク</t>
    </rPh>
    <phoneticPr fontId="1"/>
  </si>
  <si>
    <t>　事業開始</t>
    <rPh sb="1" eb="3">
      <t>ジギョウ</t>
    </rPh>
    <rPh sb="3" eb="5">
      <t>カイシ</t>
    </rPh>
    <phoneticPr fontId="1"/>
  </si>
  <si>
    <t>・・・　金額固定</t>
    <rPh sb="4" eb="6">
      <t>キンガク</t>
    </rPh>
    <rPh sb="6" eb="8">
      <t>コテイ</t>
    </rPh>
    <phoneticPr fontId="1"/>
  </si>
  <si>
    <t>②事業開始に要する経費</t>
    <rPh sb="1" eb="3">
      <t>ジギョウ</t>
    </rPh>
    <rPh sb="3" eb="5">
      <t>カイシ</t>
    </rPh>
    <rPh sb="6" eb="7">
      <t>ヨウ</t>
    </rPh>
    <rPh sb="9" eb="11">
      <t>ケイヒ</t>
    </rPh>
    <phoneticPr fontId="1"/>
  </si>
  <si>
    <t>③経費 × 補助率（自動計算）</t>
    <rPh sb="1" eb="3">
      <t>ケイヒ</t>
    </rPh>
    <rPh sb="6" eb="9">
      <t>ホジョリツ</t>
    </rPh>
    <rPh sb="10" eb="12">
      <t>ジドウ</t>
    </rPh>
    <rPh sb="12" eb="14">
      <t>ケイサン</t>
    </rPh>
    <phoneticPr fontId="1"/>
  </si>
  <si>
    <t>　事業実施</t>
    <rPh sb="1" eb="3">
      <t>ジギョウ</t>
    </rPh>
    <rPh sb="3" eb="5">
      <t>ジッシ</t>
    </rPh>
    <phoneticPr fontId="1"/>
  </si>
  <si>
    <t>②事業実施に要する経費</t>
    <rPh sb="1" eb="3">
      <t>ジギョウ</t>
    </rPh>
    <rPh sb="3" eb="5">
      <t>ジッシ</t>
    </rPh>
    <rPh sb="6" eb="7">
      <t>ヨウ</t>
    </rPh>
    <rPh sb="9" eb="11">
      <t>ケイヒ</t>
    </rPh>
    <phoneticPr fontId="1"/>
  </si>
  <si>
    <t>　学習支援</t>
    <rPh sb="1" eb="3">
      <t>ガクシュウ</t>
    </rPh>
    <rPh sb="3" eb="5">
      <t>シエン</t>
    </rPh>
    <phoneticPr fontId="1"/>
  </si>
  <si>
    <t>月</t>
    <rPh sb="0" eb="1">
      <t>ガツ</t>
    </rPh>
    <phoneticPr fontId="1"/>
  </si>
  <si>
    <t>回/月</t>
    <rPh sb="0" eb="1">
      <t>カイ</t>
    </rPh>
    <rPh sb="2" eb="3">
      <t>ツキ</t>
    </rPh>
    <phoneticPr fontId="1"/>
  </si>
  <si>
    <r>
      <t>　E. 最多回数より少ない月は、上限額を減額</t>
    </r>
    <r>
      <rPr>
        <b/>
        <sz val="12"/>
        <rFont val="Meiryo UI"/>
        <family val="3"/>
        <charset val="128"/>
        <scheme val="minor"/>
      </rPr>
      <t>（自動計算）</t>
    </r>
    <rPh sb="4" eb="6">
      <t>サイタ</t>
    </rPh>
    <rPh sb="6" eb="8">
      <t>カイスウ</t>
    </rPh>
    <rPh sb="10" eb="11">
      <t>スク</t>
    </rPh>
    <rPh sb="13" eb="14">
      <t>ツキ</t>
    </rPh>
    <rPh sb="16" eb="19">
      <t>ジョウゲンガク</t>
    </rPh>
    <rPh sb="20" eb="22">
      <t>ゲンガク</t>
    </rPh>
    <rPh sb="23" eb="25">
      <t>ジドウ</t>
    </rPh>
    <rPh sb="25" eb="27">
      <t>ケイサン</t>
    </rPh>
    <phoneticPr fontId="1"/>
  </si>
  <si>
    <r>
      <t xml:space="preserve"> 　　　　　　　　　　　　　　　　</t>
    </r>
    <r>
      <rPr>
        <b/>
        <sz val="12"/>
        <rFont val="Meiryo UI"/>
        <family val="3"/>
        <charset val="128"/>
        <scheme val="minor"/>
      </rPr>
      <t>②学習支援</t>
    </r>
    <rPh sb="18" eb="20">
      <t>ガクシュウ</t>
    </rPh>
    <rPh sb="20" eb="22">
      <t>シエン</t>
    </rPh>
    <phoneticPr fontId="1"/>
  </si>
  <si>
    <t>・・・　月1回15万円、2回30万円、3回45万円、4回60万円 ×開催月数/12(B) － 減額(E)</t>
    <rPh sb="4" eb="5">
      <t>ツキ</t>
    </rPh>
    <rPh sb="6" eb="7">
      <t>カイ</t>
    </rPh>
    <rPh sb="9" eb="11">
      <t>マンエン</t>
    </rPh>
    <rPh sb="13" eb="14">
      <t>カイ</t>
    </rPh>
    <rPh sb="16" eb="18">
      <t>マンエン</t>
    </rPh>
    <rPh sb="20" eb="21">
      <t>カイ</t>
    </rPh>
    <rPh sb="23" eb="25">
      <t>マンエン</t>
    </rPh>
    <rPh sb="27" eb="28">
      <t>カイ</t>
    </rPh>
    <rPh sb="30" eb="32">
      <t>マンエン</t>
    </rPh>
    <rPh sb="34" eb="36">
      <t>カイサイ</t>
    </rPh>
    <rPh sb="36" eb="37">
      <t>ツキ</t>
    </rPh>
    <rPh sb="37" eb="38">
      <t>スウ</t>
    </rPh>
    <rPh sb="47" eb="49">
      <t>ゲンガク</t>
    </rPh>
    <phoneticPr fontId="1"/>
  </si>
  <si>
    <t>②学習支援に要する経費</t>
    <rPh sb="1" eb="3">
      <t>ガクシュウ</t>
    </rPh>
    <rPh sb="3" eb="5">
      <t>シエン</t>
    </rPh>
    <rPh sb="6" eb="7">
      <t>ヨウ</t>
    </rPh>
    <rPh sb="9" eb="11">
      <t>ケイヒ</t>
    </rPh>
    <phoneticPr fontId="1"/>
  </si>
  <si>
    <t>月数</t>
    <rPh sb="0" eb="2">
      <t>ツキスウ</t>
    </rPh>
    <phoneticPr fontId="1"/>
  </si>
  <si>
    <t>・・・　月1回 3万円、2回 6万円、3回 9万円、4回12万円 ×開催月数/12(B)  － 減額（E）</t>
    <rPh sb="4" eb="5">
      <t>ツキ</t>
    </rPh>
    <rPh sb="6" eb="7">
      <t>カイ</t>
    </rPh>
    <rPh sb="9" eb="11">
      <t>マンエン</t>
    </rPh>
    <rPh sb="13" eb="14">
      <t>カイ</t>
    </rPh>
    <rPh sb="16" eb="18">
      <t>マンエン</t>
    </rPh>
    <rPh sb="20" eb="21">
      <t>カイ</t>
    </rPh>
    <rPh sb="23" eb="25">
      <t>マンエン</t>
    </rPh>
    <rPh sb="27" eb="28">
      <t>カイ</t>
    </rPh>
    <rPh sb="30" eb="32">
      <t>マンエン</t>
    </rPh>
    <rPh sb="48" eb="50">
      <t>ゲンガク</t>
    </rPh>
    <phoneticPr fontId="1"/>
  </si>
  <si>
    <t>■ 補助金（概算額
）の計算</t>
    <rPh sb="2" eb="4">
      <t>ホジョ</t>
    </rPh>
    <rPh sb="12" eb="14">
      <t>ケイサン</t>
    </rPh>
    <phoneticPr fontId="1"/>
  </si>
  <si>
    <t xml:space="preserve">④補助金の概算額
</t>
    <rPh sb="1" eb="4">
      <t>ホジョキン</t>
    </rPh>
    <phoneticPr fontId="1"/>
  </si>
  <si>
    <t>■ 補助金（概算額
）合計</t>
    <rPh sb="2" eb="4">
      <t>ホジョ</t>
    </rPh>
    <rPh sb="11" eb="13">
      <t>ゴウケイ</t>
    </rPh>
    <phoneticPr fontId="1"/>
  </si>
  <si>
    <t>　D. 年間の開催回数（予定）</t>
    <rPh sb="4" eb="6">
      <t>ネンカン</t>
    </rPh>
    <rPh sb="7" eb="9">
      <t>カイサイ</t>
    </rPh>
    <rPh sb="9" eb="11">
      <t>カイスウ</t>
    </rPh>
    <rPh sb="12" eb="14">
      <t>ヨテイ</t>
    </rPh>
    <phoneticPr fontId="1"/>
  </si>
  <si>
    <r>
      <t>・・・　①と③を比べて少ない金額 （千円未満切捨）</t>
    </r>
    <r>
      <rPr>
        <b/>
        <sz val="14"/>
        <color rgb="FFFF0000"/>
        <rFont val="Meiryo UI"/>
        <family val="3"/>
        <charset val="128"/>
        <scheme val="minor"/>
      </rPr>
      <t>★収支計画書に書く金額</t>
    </r>
    <rPh sb="8" eb="9">
      <t>クラ</t>
    </rPh>
    <rPh sb="11" eb="12">
      <t>スク</t>
    </rPh>
    <rPh sb="14" eb="16">
      <t>キンガク</t>
    </rPh>
    <rPh sb="18" eb="20">
      <t>センエン</t>
    </rPh>
    <rPh sb="20" eb="22">
      <t>ミマン</t>
    </rPh>
    <rPh sb="22" eb="24">
      <t>キリス</t>
    </rPh>
    <rPh sb="26" eb="28">
      <t>シュウシ</t>
    </rPh>
    <rPh sb="28" eb="30">
      <t>ケイカク</t>
    </rPh>
    <rPh sb="30" eb="31">
      <t>ショ</t>
    </rPh>
    <rPh sb="32" eb="33">
      <t>カ</t>
    </rPh>
    <rPh sb="34" eb="36">
      <t>キンガク</t>
    </rPh>
    <phoneticPr fontId="1"/>
  </si>
  <si>
    <r>
      <t xml:space="preserve">　C. 開催回数（予定）　 </t>
    </r>
    <r>
      <rPr>
        <b/>
        <sz val="12"/>
        <rFont val="Meiryo UI"/>
        <family val="3"/>
        <charset val="128"/>
        <scheme val="minor"/>
      </rPr>
      <t>①事業実施</t>
    </r>
    <rPh sb="4" eb="6">
      <t>カイサイ</t>
    </rPh>
    <rPh sb="6" eb="8">
      <t>カイスウ</t>
    </rPh>
    <rPh sb="9" eb="11">
      <t>ヨテイ</t>
    </rPh>
    <rPh sb="15" eb="17">
      <t>ジギョウ</t>
    </rPh>
    <rPh sb="17" eb="19">
      <t>ジッシ</t>
    </rPh>
    <phoneticPr fontId="1"/>
  </si>
  <si>
    <r>
      <t>・・・</t>
    </r>
    <r>
      <rPr>
        <b/>
        <sz val="14"/>
        <rFont val="Meiryo UI"/>
        <family val="3"/>
        <charset val="128"/>
        <scheme val="minor"/>
      </rPr>
      <t>収支計画書の「小計①」の金額を入力</t>
    </r>
    <rPh sb="3" eb="5">
      <t>シュウシ</t>
    </rPh>
    <rPh sb="5" eb="7">
      <t>ケイカク</t>
    </rPh>
    <rPh sb="7" eb="8">
      <t>ショ</t>
    </rPh>
    <rPh sb="10" eb="12">
      <t>ショウケイ</t>
    </rPh>
    <rPh sb="15" eb="17">
      <t>キンガク</t>
    </rPh>
    <rPh sb="18" eb="20">
      <t>ニュウリョク</t>
    </rPh>
    <phoneticPr fontId="1"/>
  </si>
  <si>
    <r>
      <t>・・・</t>
    </r>
    <r>
      <rPr>
        <b/>
        <sz val="14"/>
        <rFont val="Meiryo UI"/>
        <family val="3"/>
        <charset val="128"/>
        <scheme val="minor"/>
      </rPr>
      <t>収支計画書の「小計②」の金額を入力</t>
    </r>
    <rPh sb="3" eb="5">
      <t>シュウシ</t>
    </rPh>
    <rPh sb="5" eb="7">
      <t>ケイカク</t>
    </rPh>
    <rPh sb="7" eb="8">
      <t>ショ</t>
    </rPh>
    <rPh sb="10" eb="12">
      <t>ショウケイ</t>
    </rPh>
    <rPh sb="15" eb="17">
      <t>キンガク</t>
    </rPh>
    <rPh sb="18" eb="20">
      <t>ニュウリョク</t>
    </rPh>
    <phoneticPr fontId="1"/>
  </si>
  <si>
    <r>
      <t>・・・</t>
    </r>
    <r>
      <rPr>
        <b/>
        <sz val="14"/>
        <rFont val="Meiryo UI"/>
        <family val="3"/>
        <charset val="128"/>
        <scheme val="minor"/>
      </rPr>
      <t>収支計画書の「小計③」の金額を入力</t>
    </r>
    <rPh sb="3" eb="5">
      <t>シュウシ</t>
    </rPh>
    <rPh sb="5" eb="7">
      <t>ケイカク</t>
    </rPh>
    <rPh sb="7" eb="8">
      <t>ショ</t>
    </rPh>
    <rPh sb="10" eb="12">
      <t>ショウケイ</t>
    </rPh>
    <rPh sb="15" eb="17">
      <t>キンガク</t>
    </rPh>
    <rPh sb="18" eb="20">
      <t>ニュウリョク</t>
    </rPh>
    <phoneticPr fontId="1"/>
  </si>
  <si>
    <t>　B. 今年度の開始月（申請月以降）</t>
    <rPh sb="4" eb="7">
      <t>コンネンド</t>
    </rPh>
    <rPh sb="8" eb="10">
      <t>カイシ</t>
    </rPh>
    <rPh sb="10" eb="11">
      <t>ツキ</t>
    </rPh>
    <rPh sb="12" eb="14">
      <t>シンセイ</t>
    </rPh>
    <rPh sb="14" eb="15">
      <t>ツキ</t>
    </rPh>
    <rPh sb="15" eb="17">
      <t>イコウ</t>
    </rPh>
    <phoneticPr fontId="1"/>
  </si>
  <si>
    <t>□</t>
  </si>
  <si>
    <t>年間回数</t>
    <rPh sb="0" eb="2">
      <t>ネンカン</t>
    </rPh>
    <rPh sb="2" eb="4">
      <t>カイスウ</t>
    </rPh>
    <phoneticPr fontId="1"/>
  </si>
  <si>
    <t>様式第１－３号</t>
    <rPh sb="0" eb="2">
      <t>ヨウシキ</t>
    </rPh>
    <rPh sb="2" eb="3">
      <t>ダイ</t>
    </rPh>
    <rPh sb="6" eb="7">
      <t>ゴウ</t>
    </rPh>
    <phoneticPr fontId="1"/>
  </si>
  <si>
    <t>団体名：　</t>
    <rPh sb="0" eb="3">
      <t>ダンタイメイ</t>
    </rPh>
    <phoneticPr fontId="3"/>
  </si>
  <si>
    <t>１　収入</t>
    <rPh sb="2" eb="4">
      <t>シュウニュウ</t>
    </rPh>
    <phoneticPr fontId="3"/>
  </si>
  <si>
    <t>項目</t>
    <rPh sb="0" eb="2">
      <t>コウモク</t>
    </rPh>
    <phoneticPr fontId="1"/>
  </si>
  <si>
    <t>予算額</t>
    <rPh sb="0" eb="2">
      <t>ヨサン</t>
    </rPh>
    <rPh sb="2" eb="3">
      <t>ガク</t>
    </rPh>
    <phoneticPr fontId="3"/>
  </si>
  <si>
    <t>内訳</t>
    <rPh sb="0" eb="2">
      <t>ウチワケ</t>
    </rPh>
    <phoneticPr fontId="3"/>
  </si>
  <si>
    <t>市補助金</t>
    <phoneticPr fontId="1"/>
  </si>
  <si>
    <t>事業開始に要する経費分：</t>
    <rPh sb="0" eb="2">
      <t>ジギョウ</t>
    </rPh>
    <rPh sb="2" eb="4">
      <t>カイシ</t>
    </rPh>
    <rPh sb="5" eb="6">
      <t>ヨウ</t>
    </rPh>
    <rPh sb="8" eb="10">
      <t>ケイヒ</t>
    </rPh>
    <rPh sb="10" eb="11">
      <t>ブン</t>
    </rPh>
    <phoneticPr fontId="1"/>
  </si>
  <si>
    <t>事業実施に要する経費分：</t>
    <rPh sb="0" eb="2">
      <t>ジギョウ</t>
    </rPh>
    <rPh sb="2" eb="4">
      <t>ジッシ</t>
    </rPh>
    <rPh sb="5" eb="6">
      <t>ヨウ</t>
    </rPh>
    <rPh sb="8" eb="10">
      <t>ケイヒ</t>
    </rPh>
    <rPh sb="10" eb="11">
      <t>ブン</t>
    </rPh>
    <phoneticPr fontId="1"/>
  </si>
  <si>
    <t>学習支援に要する経費分：</t>
    <rPh sb="0" eb="2">
      <t>ガクシュウ</t>
    </rPh>
    <rPh sb="2" eb="4">
      <t>シエン</t>
    </rPh>
    <rPh sb="5" eb="6">
      <t>ヨウ</t>
    </rPh>
    <rPh sb="8" eb="10">
      <t>ケイヒ</t>
    </rPh>
    <rPh sb="10" eb="11">
      <t>ブン</t>
    </rPh>
    <phoneticPr fontId="1"/>
  </si>
  <si>
    <t>収入計</t>
    <rPh sb="0" eb="2">
      <t>シュウニュウ</t>
    </rPh>
    <rPh sb="2" eb="3">
      <t>ケイ</t>
    </rPh>
    <phoneticPr fontId="1"/>
  </si>
  <si>
    <t>２　支出</t>
    <rPh sb="2" eb="4">
      <t>シシュツ</t>
    </rPh>
    <phoneticPr fontId="3"/>
  </si>
  <si>
    <t>費目</t>
    <rPh sb="0" eb="2">
      <t>ヒモク</t>
    </rPh>
    <phoneticPr fontId="1"/>
  </si>
  <si>
    <t>予算額</t>
    <rPh sb="0" eb="2">
      <t>ヨサン</t>
    </rPh>
    <rPh sb="2" eb="3">
      <t>ガク</t>
    </rPh>
    <phoneticPr fontId="1"/>
  </si>
  <si>
    <t>(1) 事業開始に要する経費</t>
    <phoneticPr fontId="1"/>
  </si>
  <si>
    <t>工事請負費</t>
    <rPh sb="0" eb="2">
      <t>コウジ</t>
    </rPh>
    <rPh sb="2" eb="4">
      <t>ウケオイ</t>
    </rPh>
    <rPh sb="4" eb="5">
      <t>ヒ</t>
    </rPh>
    <phoneticPr fontId="1"/>
  </si>
  <si>
    <t>備品購入費</t>
    <rPh sb="0" eb="2">
      <t>ビヒン</t>
    </rPh>
    <rPh sb="2" eb="4">
      <t>コウニュウ</t>
    </rPh>
    <rPh sb="4" eb="5">
      <t>ヒ</t>
    </rPh>
    <phoneticPr fontId="1"/>
  </si>
  <si>
    <t>その他経費</t>
    <rPh sb="2" eb="3">
      <t>タ</t>
    </rPh>
    <rPh sb="3" eb="5">
      <t>ケイヒ</t>
    </rPh>
    <phoneticPr fontId="1"/>
  </si>
  <si>
    <t>小計①</t>
    <rPh sb="0" eb="2">
      <t>ショウケイ</t>
    </rPh>
    <phoneticPr fontId="3"/>
  </si>
  <si>
    <t>(2) 事業実施に要する経費</t>
    <rPh sb="6" eb="8">
      <t>ジッシ</t>
    </rPh>
    <phoneticPr fontId="1"/>
  </si>
  <si>
    <t>賃借料又は会場借上料</t>
    <rPh sb="0" eb="3">
      <t>チンシャクリョウ</t>
    </rPh>
    <rPh sb="3" eb="4">
      <t>マタ</t>
    </rPh>
    <rPh sb="5" eb="7">
      <t>カイジョウ</t>
    </rPh>
    <rPh sb="7" eb="9">
      <t>カリア</t>
    </rPh>
    <rPh sb="9" eb="10">
      <t>リョウ</t>
    </rPh>
    <phoneticPr fontId="1"/>
  </si>
  <si>
    <t>印刷消耗品費</t>
    <rPh sb="0" eb="2">
      <t>インサツ</t>
    </rPh>
    <rPh sb="2" eb="5">
      <t>ショウモウヒン</t>
    </rPh>
    <rPh sb="5" eb="6">
      <t>ヒ</t>
    </rPh>
    <phoneticPr fontId="1"/>
  </si>
  <si>
    <t>光熱水費</t>
    <rPh sb="0" eb="4">
      <t>コウネツスイヒ</t>
    </rPh>
    <phoneticPr fontId="1"/>
  </si>
  <si>
    <t>食糧費</t>
    <rPh sb="0" eb="3">
      <t>ショクリョウヒ</t>
    </rPh>
    <phoneticPr fontId="1"/>
  </si>
  <si>
    <t>交通費</t>
    <rPh sb="0" eb="3">
      <t>コウツウヒ</t>
    </rPh>
    <phoneticPr fontId="1"/>
  </si>
  <si>
    <t>保険料</t>
    <rPh sb="0" eb="3">
      <t>ホケンリョウ</t>
    </rPh>
    <phoneticPr fontId="1"/>
  </si>
  <si>
    <t>通信費</t>
    <rPh sb="0" eb="3">
      <t>ツウシンヒ</t>
    </rPh>
    <phoneticPr fontId="1"/>
  </si>
  <si>
    <t>工事請負費又は備品購入費</t>
    <rPh sb="0" eb="2">
      <t>コウジ</t>
    </rPh>
    <rPh sb="2" eb="4">
      <t>ウケオイ</t>
    </rPh>
    <rPh sb="4" eb="5">
      <t>ヒ</t>
    </rPh>
    <rPh sb="5" eb="6">
      <t>マタ</t>
    </rPh>
    <rPh sb="7" eb="9">
      <t>ビヒン</t>
    </rPh>
    <rPh sb="9" eb="11">
      <t>コウニュウ</t>
    </rPh>
    <rPh sb="11" eb="12">
      <t>ヒ</t>
    </rPh>
    <phoneticPr fontId="1"/>
  </si>
  <si>
    <t>負担金</t>
    <rPh sb="0" eb="3">
      <t>フタンキン</t>
    </rPh>
    <phoneticPr fontId="1"/>
  </si>
  <si>
    <t>報償費</t>
    <rPh sb="0" eb="2">
      <t>ホウショウ</t>
    </rPh>
    <rPh sb="2" eb="3">
      <t>ヒ</t>
    </rPh>
    <phoneticPr fontId="1"/>
  </si>
  <si>
    <t>小計②</t>
    <rPh sb="0" eb="2">
      <t>ショウケイ</t>
    </rPh>
    <phoneticPr fontId="3"/>
  </si>
  <si>
    <t>(3) 学習支援に要する経費</t>
    <rPh sb="4" eb="6">
      <t>ガクシュウ</t>
    </rPh>
    <rPh sb="6" eb="8">
      <t>シエン</t>
    </rPh>
    <phoneticPr fontId="1"/>
  </si>
  <si>
    <t>小計③</t>
    <rPh sb="0" eb="2">
      <t>ショウケイ</t>
    </rPh>
    <phoneticPr fontId="3"/>
  </si>
  <si>
    <t>補助対象経費 計①～③</t>
    <rPh sb="0" eb="2">
      <t>ホジョ</t>
    </rPh>
    <rPh sb="2" eb="4">
      <t>タイショウ</t>
    </rPh>
    <rPh sb="4" eb="6">
      <t>ケイヒ</t>
    </rPh>
    <rPh sb="7" eb="8">
      <t>ケイ</t>
    </rPh>
    <phoneticPr fontId="1"/>
  </si>
  <si>
    <t>補助対象外経費④</t>
    <phoneticPr fontId="1"/>
  </si>
  <si>
    <t>支出計①～④</t>
    <rPh sb="0" eb="2">
      <t>シシュツ</t>
    </rPh>
    <rPh sb="2" eb="3">
      <t>ケイ</t>
    </rPh>
    <phoneticPr fontId="1"/>
  </si>
  <si>
    <t>役　員　名　簿</t>
    <rPh sb="0" eb="1">
      <t>エキ</t>
    </rPh>
    <rPh sb="2" eb="3">
      <t>イン</t>
    </rPh>
    <rPh sb="4" eb="5">
      <t>メイ</t>
    </rPh>
    <rPh sb="6" eb="7">
      <t>ボ</t>
    </rPh>
    <phoneticPr fontId="3"/>
  </si>
  <si>
    <t>【団体名：　　　　　　　　　　　　　　　　　　　　　　　　】</t>
    <rPh sb="1" eb="3">
      <t>ダンタイ</t>
    </rPh>
    <rPh sb="3" eb="4">
      <t>メイ</t>
    </rPh>
    <phoneticPr fontId="3"/>
  </si>
  <si>
    <t>役　職　名</t>
    <rPh sb="0" eb="1">
      <t>エキ</t>
    </rPh>
    <rPh sb="2" eb="3">
      <t>ショク</t>
    </rPh>
    <rPh sb="4" eb="5">
      <t>メイ</t>
    </rPh>
    <phoneticPr fontId="3"/>
  </si>
  <si>
    <t>フ リ ガ ナ</t>
    <phoneticPr fontId="3"/>
  </si>
  <si>
    <t>生　年　月　日</t>
    <rPh sb="0" eb="1">
      <t>ショウ</t>
    </rPh>
    <rPh sb="2" eb="3">
      <t>トシ</t>
    </rPh>
    <rPh sb="4" eb="5">
      <t>ツキ</t>
    </rPh>
    <rPh sb="6" eb="7">
      <t>ヒ</t>
    </rPh>
    <phoneticPr fontId="3"/>
  </si>
  <si>
    <t>氏　　　　名</t>
    <rPh sb="0" eb="1">
      <t>シ</t>
    </rPh>
    <rPh sb="5" eb="6">
      <t>メイ</t>
    </rPh>
    <phoneticPr fontId="3"/>
  </si>
  <si>
    <t>年</t>
    <rPh sb="0" eb="1">
      <t>ネン</t>
    </rPh>
    <phoneticPr fontId="3"/>
  </si>
  <si>
    <t>月</t>
    <rPh sb="0" eb="1">
      <t>ガツ</t>
    </rPh>
    <phoneticPr fontId="3"/>
  </si>
  <si>
    <t>日</t>
    <rPh sb="0" eb="1">
      <t>ニチ</t>
    </rPh>
    <phoneticPr fontId="3"/>
  </si>
  <si>
    <t>※役員全員を記載してください。</t>
    <rPh sb="1" eb="3">
      <t>ヤクイン</t>
    </rPh>
    <rPh sb="3" eb="5">
      <t>ゼンイン</t>
    </rPh>
    <rPh sb="6" eb="8">
      <t>キサイ</t>
    </rPh>
    <phoneticPr fontId="3"/>
  </si>
  <si>
    <t>※この役員名簿により収集した個人情報については、この補助金からの暴力団排除のため福岡県警察への照会確認に使用します。</t>
    <rPh sb="3" eb="5">
      <t>ヤクイン</t>
    </rPh>
    <rPh sb="5" eb="7">
      <t>メイボ</t>
    </rPh>
    <rPh sb="10" eb="12">
      <t>シュウシュウ</t>
    </rPh>
    <rPh sb="14" eb="16">
      <t>コジン</t>
    </rPh>
    <rPh sb="16" eb="18">
      <t>ジョウホウ</t>
    </rPh>
    <rPh sb="26" eb="29">
      <t>ホジョキン</t>
    </rPh>
    <rPh sb="32" eb="35">
      <t>ボウリョクダン</t>
    </rPh>
    <rPh sb="35" eb="37">
      <t>ハイジョ</t>
    </rPh>
    <rPh sb="40" eb="43">
      <t>フクオカケン</t>
    </rPh>
    <rPh sb="43" eb="45">
      <t>ケイサツ</t>
    </rPh>
    <rPh sb="47" eb="49">
      <t>ショウカイ</t>
    </rPh>
    <rPh sb="49" eb="51">
      <t>カクニン</t>
    </rPh>
    <rPh sb="52" eb="54">
      <t>シヨウ</t>
    </rPh>
    <phoneticPr fontId="3"/>
  </si>
  <si>
    <t>【収支決算】</t>
    <rPh sb="1" eb="3">
      <t>シュウシ</t>
    </rPh>
    <rPh sb="3" eb="5">
      <t>ケッサン</t>
    </rPh>
    <phoneticPr fontId="3"/>
  </si>
  <si>
    <t>（単位：円）</t>
    <phoneticPr fontId="3"/>
  </si>
  <si>
    <t>収入総額</t>
    <rPh sb="0" eb="2">
      <t>シュウニュウ</t>
    </rPh>
    <rPh sb="2" eb="4">
      <t>ソウガク</t>
    </rPh>
    <phoneticPr fontId="3"/>
  </si>
  <si>
    <t>支出総額</t>
    <rPh sb="0" eb="2">
      <t>シシュツ</t>
    </rPh>
    <rPh sb="2" eb="4">
      <t>ソウガク</t>
    </rPh>
    <phoneticPr fontId="3"/>
  </si>
  <si>
    <t>差引残額</t>
    <rPh sb="0" eb="2">
      <t>サシヒキ</t>
    </rPh>
    <rPh sb="2" eb="4">
      <t>ザンガク</t>
    </rPh>
    <phoneticPr fontId="3"/>
  </si>
  <si>
    <t>【収入の部】</t>
    <rPh sb="1" eb="3">
      <t>シュウニュウ</t>
    </rPh>
    <rPh sb="4" eb="5">
      <t>ブ</t>
    </rPh>
    <phoneticPr fontId="3"/>
  </si>
  <si>
    <t>科目</t>
    <rPh sb="0" eb="2">
      <t>カモク</t>
    </rPh>
    <phoneticPr fontId="3"/>
  </si>
  <si>
    <t>決算額</t>
    <rPh sb="0" eb="2">
      <t>ケッサン</t>
    </rPh>
    <rPh sb="2" eb="3">
      <t>ガク</t>
    </rPh>
    <phoneticPr fontId="3"/>
  </si>
  <si>
    <t>備考</t>
    <rPh sb="0" eb="2">
      <t>ビコウ</t>
    </rPh>
    <phoneticPr fontId="3"/>
  </si>
  <si>
    <t>合計</t>
    <rPh sb="0" eb="2">
      <t>ゴウケイ</t>
    </rPh>
    <phoneticPr fontId="3"/>
  </si>
  <si>
    <t>【支出の部】</t>
    <rPh sb="1" eb="3">
      <t>シシュツ</t>
    </rPh>
    <rPh sb="4" eb="5">
      <t>ブ</t>
    </rPh>
    <phoneticPr fontId="3"/>
  </si>
  <si>
    <t>費目</t>
    <rPh sb="0" eb="2">
      <t>ヒモク</t>
    </rPh>
    <phoneticPr fontId="3"/>
  </si>
  <si>
    <t>上記のとおり、報告いたします。</t>
    <phoneticPr fontId="3"/>
  </si>
  <si>
    <t>団体住所：</t>
    <rPh sb="0" eb="2">
      <t>ダンタイ</t>
    </rPh>
    <rPh sb="2" eb="4">
      <t>ジュウショ</t>
    </rPh>
    <phoneticPr fontId="3"/>
  </si>
  <si>
    <t>団体名：</t>
    <rPh sb="0" eb="2">
      <t>ダンタイ</t>
    </rPh>
    <rPh sb="2" eb="3">
      <t>メイ</t>
    </rPh>
    <phoneticPr fontId="3"/>
  </si>
  <si>
    <t>監査の結果、上記の報告に相違ないことを認めます。</t>
    <phoneticPr fontId="3"/>
  </si>
  <si>
    <t>様式第１－1号</t>
    <rPh sb="0" eb="2">
      <t>ヨウシキ</t>
    </rPh>
    <rPh sb="2" eb="3">
      <t>ダイ</t>
    </rPh>
    <rPh sb="6" eb="7">
      <t>ゴウ</t>
    </rPh>
    <phoneticPr fontId="1"/>
  </si>
  <si>
    <t>福岡市子どもの食と居場所づくり支援事業補助金交付申請書</t>
    <rPh sb="0" eb="3">
      <t>フクオカシ</t>
    </rPh>
    <rPh sb="19" eb="22">
      <t>ホジョキン</t>
    </rPh>
    <rPh sb="22" eb="24">
      <t>コウフ</t>
    </rPh>
    <rPh sb="24" eb="26">
      <t>シンセイ</t>
    </rPh>
    <rPh sb="26" eb="27">
      <t>ショ</t>
    </rPh>
    <phoneticPr fontId="1"/>
  </si>
  <si>
    <t>申請者の住所</t>
  </si>
  <si>
    <t>代表者の役職名・氏名</t>
  </si>
  <si>
    <t>　令和８年度福岡市子どもの食と居場所づくり支援事業について補助金の交付を受けたいので、福岡市補助金交付規則を承知の上、関係書類を添えて下記のとおり申請します。</t>
    <phoneticPr fontId="1"/>
  </si>
  <si>
    <t>記</t>
    <rPh sb="0" eb="1">
      <t>キ</t>
    </rPh>
    <phoneticPr fontId="1"/>
  </si>
  <si>
    <t>令和</t>
    <rPh sb="0" eb="2">
      <t>レイワ</t>
    </rPh>
    <phoneticPr fontId="1"/>
  </si>
  <si>
    <t>年</t>
    <rPh sb="0" eb="1">
      <t>ネン</t>
    </rPh>
    <phoneticPr fontId="1"/>
  </si>
  <si>
    <t>日</t>
    <rPh sb="0" eb="1">
      <t>ニチ</t>
    </rPh>
    <phoneticPr fontId="1"/>
  </si>
  <si>
    <t>（あて先）福岡市長</t>
    <phoneticPr fontId="1"/>
  </si>
  <si>
    <t>申請者の団体名</t>
    <phoneticPr fontId="1"/>
  </si>
  <si>
    <t>金</t>
    <rPh sb="0" eb="1">
      <t>キン</t>
    </rPh>
    <phoneticPr fontId="1"/>
  </si>
  <si>
    <t>円</t>
    <rPh sb="0" eb="1">
      <t>エン</t>
    </rPh>
    <phoneticPr fontId="1"/>
  </si>
  <si>
    <t>　交付申請額</t>
    <rPh sb="1" eb="3">
      <t>コウフ</t>
    </rPh>
    <rPh sb="3" eb="6">
      <t>シンセイガク</t>
    </rPh>
    <phoneticPr fontId="1"/>
  </si>
  <si>
    <t>　添付書類</t>
    <rPh sb="1" eb="3">
      <t>テンプ</t>
    </rPh>
    <rPh sb="3" eb="5">
      <t>ショルイ</t>
    </rPh>
    <phoneticPr fontId="1"/>
  </si>
  <si>
    <t>　同意・誓約事項</t>
    <phoneticPr fontId="1"/>
  </si>
  <si>
    <t>福岡市子どもの食と居場所づくり支援事業補助金交付要綱（以下「要綱」という。）及び手引き等の関係書類をよく読み、内容を承知の上、要綱第３条に定める補助対象事業を実施するために本補助金の申請を行います</t>
    <phoneticPr fontId="1"/>
  </si>
  <si>
    <t>補助対象事業を実施する中で得た個人情報は、必要な情報のみを適正な方法で管理いたします。また、これらの個人情報を利用する場合は、「補助対象事業を円滑に運営すること」以外の目的で利用することは一切ありません。</t>
    <phoneticPr fontId="1"/>
  </si>
  <si>
    <t>補助対象事業を実施する中で、政治・宗教・営利を目的とした活動への誘導等を行うことは一切ありません。</t>
    <phoneticPr fontId="1"/>
  </si>
  <si>
    <t>補助対象事業を実施するうえで生じた近隣や第三者とのトラブルは、申請団体が責任をもって誠実に対処いたします。</t>
    <phoneticPr fontId="1"/>
  </si>
  <si>
    <t>補助対象事業が適正に実施されているかを判断するため、現地調査等が必要な場合は、　その調査等に協力いたします。</t>
    <phoneticPr fontId="1"/>
  </si>
  <si>
    <t>利用者の中に気になる子どもや支援が必要な家庭がいる場合は、状況に応じて専門機関に相談し、連携いたします。</t>
    <phoneticPr fontId="1"/>
  </si>
  <si>
    <t>■</t>
  </si>
  <si>
    <t>※□を塗りつぶし（■）てください。</t>
    <phoneticPr fontId="1"/>
  </si>
  <si>
    <t>様式第１－2号</t>
    <rPh sb="0" eb="2">
      <t>ヨウシキ</t>
    </rPh>
    <rPh sb="2" eb="3">
      <t>ダイ</t>
    </rPh>
    <rPh sb="6" eb="7">
      <t>ゴウ</t>
    </rPh>
    <phoneticPr fontId="1"/>
  </si>
  <si>
    <t>　令和８年度 子どもの食と居場所づくり支援事業補助金
事業計画書</t>
    <rPh sb="1" eb="3">
      <t>レイワ</t>
    </rPh>
    <rPh sb="4" eb="6">
      <t>ネンド</t>
    </rPh>
    <rPh sb="7" eb="8">
      <t>コ</t>
    </rPh>
    <rPh sb="11" eb="12">
      <t>ショク</t>
    </rPh>
    <rPh sb="13" eb="16">
      <t>イバショ</t>
    </rPh>
    <rPh sb="19" eb="21">
      <t>シエン</t>
    </rPh>
    <rPh sb="21" eb="23">
      <t>ジギョウ</t>
    </rPh>
    <rPh sb="23" eb="26">
      <t>ホジョキン</t>
    </rPh>
    <rPh sb="27" eb="29">
      <t>ジギョウ</t>
    </rPh>
    <rPh sb="29" eb="32">
      <t>ケイカクショ</t>
    </rPh>
    <phoneticPr fontId="1"/>
  </si>
  <si>
    <t>１　運営団体</t>
    <rPh sb="2" eb="4">
      <t>ウンエイ</t>
    </rPh>
    <rPh sb="4" eb="6">
      <t>ダンタイ</t>
    </rPh>
    <phoneticPr fontId="1"/>
  </si>
  <si>
    <t>団体名</t>
    <rPh sb="0" eb="3">
      <t>ダンタイメイ</t>
    </rPh>
    <phoneticPr fontId="1"/>
  </si>
  <si>
    <t>代表者の役職名・氏名</t>
    <rPh sb="0" eb="3">
      <t>ダイヒョウシャ</t>
    </rPh>
    <rPh sb="4" eb="7">
      <t>ヤクショクメイ</t>
    </rPh>
    <rPh sb="8" eb="10">
      <t>シメイ</t>
    </rPh>
    <phoneticPr fontId="1"/>
  </si>
  <si>
    <t>団体住所</t>
    <rPh sb="0" eb="2">
      <t>ダンタイ</t>
    </rPh>
    <rPh sb="2" eb="4">
      <t>ジュウショ</t>
    </rPh>
    <phoneticPr fontId="1"/>
  </si>
  <si>
    <t>福岡市中央区天神1-8-1</t>
    <rPh sb="0" eb="3">
      <t>フクオカシ</t>
    </rPh>
    <rPh sb="3" eb="6">
      <t>チュウオウク</t>
    </rPh>
    <rPh sb="6" eb="8">
      <t>テンジン</t>
    </rPh>
    <phoneticPr fontId="1"/>
  </si>
  <si>
    <t>天神こども支援グループ</t>
    <rPh sb="0" eb="2">
      <t>テンジン</t>
    </rPh>
    <rPh sb="5" eb="7">
      <t>シエン</t>
    </rPh>
    <phoneticPr fontId="1"/>
  </si>
  <si>
    <t>会長　未来　花子</t>
    <rPh sb="0" eb="2">
      <t>カイチョウ</t>
    </rPh>
    <rPh sb="3" eb="5">
      <t>ミライ</t>
    </rPh>
    <rPh sb="6" eb="8">
      <t>ハナコ</t>
    </rPh>
    <phoneticPr fontId="1"/>
  </si>
  <si>
    <t>〒</t>
    <phoneticPr fontId="1"/>
  </si>
  <si>
    <t>－</t>
    <phoneticPr fontId="1"/>
  </si>
  <si>
    <t>810</t>
    <phoneticPr fontId="1"/>
  </si>
  <si>
    <t>0001</t>
    <phoneticPr fontId="1"/>
  </si>
  <si>
    <t>電話</t>
    <rPh sb="0" eb="2">
      <t>デンワ</t>
    </rPh>
    <phoneticPr fontId="1"/>
  </si>
  <si>
    <t>ファクス</t>
    <phoneticPr fontId="1"/>
  </si>
  <si>
    <t>メール</t>
    <phoneticPr fontId="1"/>
  </si>
  <si>
    <t>団体連絡先</t>
    <phoneticPr fontId="1"/>
  </si>
  <si>
    <t>092-711-XXXX</t>
    <phoneticPr fontId="1"/>
  </si>
  <si>
    <t>092-733-XXXX</t>
    <phoneticPr fontId="1"/>
  </si>
  <si>
    <t>xxxxxxxxx@city.fukuoka.lg.jp</t>
    <phoneticPr fontId="1"/>
  </si>
  <si>
    <t>2　事業概要</t>
    <rPh sb="2" eb="4">
      <t>ジギョウ</t>
    </rPh>
    <rPh sb="4" eb="6">
      <t>ガイヨウ</t>
    </rPh>
    <phoneticPr fontId="1"/>
  </si>
  <si>
    <t>天神こども支援食堂</t>
    <rPh sb="0" eb="2">
      <t>テンジン</t>
    </rPh>
    <rPh sb="5" eb="7">
      <t>シエン</t>
    </rPh>
    <rPh sb="7" eb="9">
      <t>ショクドウ</t>
    </rPh>
    <phoneticPr fontId="1"/>
  </si>
  <si>
    <t>食事の提供と居場所づくり　　・</t>
    <rPh sb="0" eb="2">
      <t>ショクジ</t>
    </rPh>
    <rPh sb="3" eb="5">
      <t>テイキョウ</t>
    </rPh>
    <rPh sb="6" eb="9">
      <t>イバショ</t>
    </rPh>
    <phoneticPr fontId="1"/>
  </si>
  <si>
    <t>フードパントリー</t>
    <phoneticPr fontId="1"/>
  </si>
  <si>
    <t>利用施設の名称</t>
    <rPh sb="0" eb="2">
      <t>リヨウ</t>
    </rPh>
    <rPh sb="2" eb="4">
      <t>シセツ</t>
    </rPh>
    <rPh sb="5" eb="7">
      <t>メイショウ</t>
    </rPh>
    <phoneticPr fontId="1"/>
  </si>
  <si>
    <t>●●●公民館</t>
    <rPh sb="3" eb="6">
      <t>コウミンカン</t>
    </rPh>
    <phoneticPr fontId="1"/>
  </si>
  <si>
    <t>施設住所（開催場所）</t>
    <rPh sb="0" eb="2">
      <t>シセツ</t>
    </rPh>
    <rPh sb="2" eb="4">
      <t>ジュウショ</t>
    </rPh>
    <rPh sb="5" eb="9">
      <t>カイサイバショ</t>
    </rPh>
    <phoneticPr fontId="1"/>
  </si>
  <si>
    <t>福岡市中央区天神●丁目●－●</t>
    <rPh sb="0" eb="3">
      <t>フクオカシ</t>
    </rPh>
    <rPh sb="3" eb="6">
      <t>チュウオウク</t>
    </rPh>
    <rPh sb="6" eb="8">
      <t>テンジン</t>
    </rPh>
    <rPh sb="9" eb="11">
      <t>チョウメ</t>
    </rPh>
    <phoneticPr fontId="1"/>
  </si>
  <si>
    <t>開催日（曜日）・時間帯</t>
    <phoneticPr fontId="1"/>
  </si>
  <si>
    <t>第２・４水曜日　16時～20時</t>
    <phoneticPr fontId="1"/>
  </si>
  <si>
    <t>開催頻度（月あたり）</t>
    <rPh sb="2" eb="4">
      <t>ヒンド</t>
    </rPh>
    <rPh sb="5" eb="6">
      <t>ツキ</t>
    </rPh>
    <phoneticPr fontId="1"/>
  </si>
  <si>
    <t>月</t>
    <rPh sb="0" eb="1">
      <t>ツキ</t>
    </rPh>
    <phoneticPr fontId="1"/>
  </si>
  <si>
    <t>回</t>
    <rPh sb="0" eb="1">
      <t>カイ</t>
    </rPh>
    <phoneticPr fontId="1"/>
  </si>
  <si>
    <r>
      <t xml:space="preserve">事業名称
</t>
    </r>
    <r>
      <rPr>
        <sz val="9"/>
        <color theme="1"/>
        <rFont val="BIZ UDP明朝 Medium"/>
        <family val="1"/>
        <charset val="128"/>
      </rPr>
      <t>※広報物等で使用する子ども食堂の
　名称を記入</t>
    </r>
    <rPh sb="0" eb="2">
      <t>ジギョウ</t>
    </rPh>
    <rPh sb="2" eb="4">
      <t>メイショウ</t>
    </rPh>
    <phoneticPr fontId="1"/>
  </si>
  <si>
    <t>学習支援の頻度（月あたり）</t>
    <rPh sb="0" eb="2">
      <t>ガクシュウ</t>
    </rPh>
    <rPh sb="2" eb="4">
      <t>シエン</t>
    </rPh>
    <rPh sb="5" eb="7">
      <t>ヒンド</t>
    </rPh>
    <rPh sb="8" eb="9">
      <t>ツキ</t>
    </rPh>
    <phoneticPr fontId="1"/>
  </si>
  <si>
    <t>1回あたりの利用想定人数</t>
    <phoneticPr fontId="1"/>
  </si>
  <si>
    <t>福岡　太郎</t>
    <rPh sb="0" eb="2">
      <t>フクオカ</t>
    </rPh>
    <rPh sb="3" eb="5">
      <t>タロウ</t>
    </rPh>
    <phoneticPr fontId="1"/>
  </si>
  <si>
    <t>090-XXXX-XXXX</t>
    <phoneticPr fontId="1"/>
  </si>
  <si>
    <t>運営責任者名</t>
    <phoneticPr fontId="1"/>
  </si>
  <si>
    <t>連絡先</t>
    <rPh sb="0" eb="3">
      <t>レンラクサキ</t>
    </rPh>
    <phoneticPr fontId="1"/>
  </si>
  <si>
    <t>人</t>
    <rPh sb="0" eb="1">
      <t>ニン</t>
    </rPh>
    <phoneticPr fontId="1"/>
  </si>
  <si>
    <t>３　事業の詳細</t>
    <rPh sb="2" eb="4">
      <t>ジギョウ</t>
    </rPh>
    <rPh sb="5" eb="7">
      <t>ショウサイ</t>
    </rPh>
    <phoneticPr fontId="1"/>
  </si>
  <si>
    <t>（１）目的・基本的な考え方</t>
    <rPh sb="3" eb="5">
      <t>モクテキ</t>
    </rPh>
    <rPh sb="6" eb="9">
      <t>キホンテキ</t>
    </rPh>
    <rPh sb="10" eb="11">
      <t>カンガ</t>
    </rPh>
    <rPh sb="12" eb="13">
      <t>カタ</t>
    </rPh>
    <phoneticPr fontId="1"/>
  </si>
  <si>
    <t>・主に貧困を抱えた世帯やひとり親世帯などに属する子どもを支援するため、夕食の提供と宿題の支援を行う。子どもの「孤食」や「孤立」を防ぐとともに、学力維持を支援する。</t>
    <phoneticPr fontId="1"/>
  </si>
  <si>
    <t>（2）スタッフの体制</t>
    <rPh sb="8" eb="10">
      <t>タイセイ</t>
    </rPh>
    <phoneticPr fontId="1"/>
  </si>
  <si>
    <t>・地域の無償ボランティアを中心に運営する。
・宿題の支援については、近隣の大学の学生ボランティアに協力してもらう。</t>
    <phoneticPr fontId="1"/>
  </si>
  <si>
    <t>・毎月公民館だよりに開催日と食事メニューを掲載する。
・●●小学校の協力を得て、年1回、新1年生にチラシを配布する。SNS投稿も行う。</t>
    <phoneticPr fontId="1"/>
  </si>
  <si>
    <t>（3）広報の方法</t>
    <rPh sb="3" eb="5">
      <t>コウホウ</t>
    </rPh>
    <rPh sb="6" eb="8">
      <t>ホウホウ</t>
    </rPh>
    <phoneticPr fontId="1"/>
  </si>
  <si>
    <t>（4）食材等確保の方法</t>
    <rPh sb="3" eb="5">
      <t>ショクザイ</t>
    </rPh>
    <rPh sb="5" eb="6">
      <t>トウ</t>
    </rPh>
    <rPh sb="6" eb="8">
      <t>カクホ</t>
    </rPh>
    <rPh sb="9" eb="11">
      <t>ホウホウ</t>
    </rPh>
    <phoneticPr fontId="1"/>
  </si>
  <si>
    <t>・ベジフルスタジアム、JAからの食材提供や、社協から情報提供される寄付品等により食材を確保する。その他個人からの寄付や市の補助金を活用して食材をまかなう。</t>
    <phoneticPr fontId="1"/>
  </si>
  <si>
    <t>（5）食事またはフードパントリーの内容</t>
    <rPh sb="3" eb="5">
      <t>ショクジ</t>
    </rPh>
    <rPh sb="17" eb="19">
      <t>ナイヨウ</t>
    </rPh>
    <phoneticPr fontId="1"/>
  </si>
  <si>
    <t>・栄養バランスの良い食事を提供する（ごはん、みそ汁、煮物、カレーライスなど）
・ベジフルスタジアム、JAからの食材提供の一部は、利用者に配布する。</t>
    <phoneticPr fontId="1"/>
  </si>
  <si>
    <t>・子ども　無料、　大人　300円</t>
    <phoneticPr fontId="1"/>
  </si>
  <si>
    <r>
      <t>（6）利用者負担　</t>
    </r>
    <r>
      <rPr>
        <sz val="11"/>
        <color theme="1"/>
        <rFont val="BIZ UDP明朝 Medium"/>
        <family val="1"/>
        <charset val="128"/>
      </rPr>
      <t>※フードパントリーのみの場合は記入不要</t>
    </r>
    <rPh sb="3" eb="6">
      <t>リヨウシャ</t>
    </rPh>
    <rPh sb="6" eb="8">
      <t>フタン</t>
    </rPh>
    <rPh sb="21" eb="23">
      <t>バアイ</t>
    </rPh>
    <rPh sb="24" eb="26">
      <t>キニュウ</t>
    </rPh>
    <rPh sb="26" eb="28">
      <t>フヨウ</t>
    </rPh>
    <phoneticPr fontId="1"/>
  </si>
  <si>
    <r>
      <t>（7）居場所づくりの内容　</t>
    </r>
    <r>
      <rPr>
        <sz val="11"/>
        <color theme="1"/>
        <rFont val="BIZ UDP明朝 Medium"/>
        <family val="1"/>
        <charset val="128"/>
      </rPr>
      <t>※フードパントリーのみの場合は記入不要</t>
    </r>
    <rPh sb="3" eb="6">
      <t>イバショ</t>
    </rPh>
    <rPh sb="10" eb="12">
      <t>ナイヨウ</t>
    </rPh>
    <rPh sb="25" eb="27">
      <t>バアイ</t>
    </rPh>
    <rPh sb="28" eb="30">
      <t>キニュウ</t>
    </rPh>
    <rPh sb="30" eb="32">
      <t>フヨウ</t>
    </rPh>
    <phoneticPr fontId="1"/>
  </si>
  <si>
    <t>・スタッフによる絵本の読み聞かせや工作などの活動をする。
・天気の良い日は、隣接する公園でのスポーツ体験や清掃活動をする。
・●●大学の学生ボランティアに協力してもらい、宿題を支援する。</t>
    <phoneticPr fontId="1"/>
  </si>
  <si>
    <t>（8）安全管理</t>
    <rPh sb="3" eb="5">
      <t>アンゼン</t>
    </rPh>
    <rPh sb="5" eb="7">
      <t>カンリ</t>
    </rPh>
    <phoneticPr fontId="1"/>
  </si>
  <si>
    <t>（9）困難を抱えた（抱えていると思われる）子どもへの対応</t>
    <rPh sb="3" eb="5">
      <t>コンナン</t>
    </rPh>
    <rPh sb="6" eb="7">
      <t>カカ</t>
    </rPh>
    <rPh sb="10" eb="11">
      <t>カカ</t>
    </rPh>
    <rPh sb="16" eb="17">
      <t>オモ</t>
    </rPh>
    <rPh sb="21" eb="22">
      <t>コ</t>
    </rPh>
    <rPh sb="26" eb="28">
      <t>タイオウ</t>
    </rPh>
    <phoneticPr fontId="1"/>
  </si>
  <si>
    <t>・主任児童委員に、困難を抱えた家庭・子どもの参加声掛けをお願いしている。
・子ども食堂で気になる子を見かけた場合、スクールソーシャルワーカーに相談する。</t>
    <phoneticPr fontId="1"/>
  </si>
  <si>
    <t>（10）事業継続のための工夫や将来像</t>
    <rPh sb="4" eb="6">
      <t>ジギョウ</t>
    </rPh>
    <rPh sb="6" eb="8">
      <t>ケイゾク</t>
    </rPh>
    <rPh sb="12" eb="14">
      <t>クフウ</t>
    </rPh>
    <rPh sb="15" eb="18">
      <t>ショウライゾウ</t>
    </rPh>
    <phoneticPr fontId="1"/>
  </si>
  <si>
    <t>・地域の理解・協力のもと活動資金を得るとともに、SNSやチラシ等で活動報告を行うことで、より多くの寄付やボランティアスタッフが集まるよう、活動の周知に努める。
・食材確保についても、活動を周知に努めて、主に寄付によって賄えるようにする。
・これらの取り組みにより継続的な運営を目指す。いずれ開催頻度を週1回にしたい。</t>
    <phoneticPr fontId="1"/>
  </si>
  <si>
    <t>開催予定日</t>
    <rPh sb="0" eb="2">
      <t>カイサイ</t>
    </rPh>
    <rPh sb="2" eb="5">
      <t>ヨテイビ</t>
    </rPh>
    <phoneticPr fontId="1"/>
  </si>
  <si>
    <t>№</t>
    <phoneticPr fontId="1"/>
  </si>
  <si>
    <t>学習支援</t>
    <rPh sb="0" eb="2">
      <t>ガクシュウ</t>
    </rPh>
    <rPh sb="2" eb="4">
      <t>シエン</t>
    </rPh>
    <phoneticPr fontId="1"/>
  </si>
  <si>
    <t>利用想定人数</t>
    <rPh sb="0" eb="2">
      <t>リヨウ</t>
    </rPh>
    <rPh sb="2" eb="4">
      <t>ソウテイ</t>
    </rPh>
    <rPh sb="4" eb="6">
      <t>ニンズウ</t>
    </rPh>
    <phoneticPr fontId="1"/>
  </si>
  <si>
    <t>約</t>
    <rPh sb="0" eb="1">
      <t>ヤク</t>
    </rPh>
    <phoneticPr fontId="1"/>
  </si>
  <si>
    <t>建物の外観</t>
    <phoneticPr fontId="1"/>
  </si>
  <si>
    <t>調理スペース　（またはフードパントリー実施場所）</t>
    <phoneticPr fontId="1"/>
  </si>
  <si>
    <t>子どもたちのスペース　（その他フードパントリーの様子が分かるもの）</t>
    <phoneticPr fontId="1"/>
  </si>
  <si>
    <r>
      <t xml:space="preserve">事業開始（予定）日
</t>
    </r>
    <r>
      <rPr>
        <sz val="9"/>
        <color theme="1"/>
        <rFont val="BIZ UDP明朝 Medium"/>
        <family val="1"/>
        <charset val="128"/>
      </rPr>
      <t>※既存事業の場合は初めて開催した年月  
  を記入</t>
    </r>
    <phoneticPr fontId="1"/>
  </si>
  <si>
    <t>令和８年度 子どもの食と居場所づくり支援事業補助金
事業収支計画書</t>
    <rPh sb="0" eb="2">
      <t>レイワ</t>
    </rPh>
    <rPh sb="22" eb="25">
      <t>ホジョキン</t>
    </rPh>
    <rPh sb="30" eb="32">
      <t>ケイカク</t>
    </rPh>
    <phoneticPr fontId="1"/>
  </si>
  <si>
    <t>寄附金、その他助成</t>
    <rPh sb="0" eb="3">
      <t>キフキン</t>
    </rPh>
    <rPh sb="6" eb="7">
      <t>タ</t>
    </rPh>
    <rPh sb="7" eb="9">
      <t>ジョセイ</t>
    </rPh>
    <phoneticPr fontId="1"/>
  </si>
  <si>
    <t>大人300円×5人×12月</t>
    <rPh sb="0" eb="2">
      <t>オトナ</t>
    </rPh>
    <rPh sb="5" eb="6">
      <t>エン</t>
    </rPh>
    <rPh sb="8" eb="9">
      <t>ニン</t>
    </rPh>
    <rPh sb="12" eb="13">
      <t>ツキ</t>
    </rPh>
    <phoneticPr fontId="1"/>
  </si>
  <si>
    <t>2,500円×30回　チラシ印刷、消毒液、紙皿など</t>
    <rPh sb="5" eb="6">
      <t>エン</t>
    </rPh>
    <rPh sb="9" eb="10">
      <t>カイ</t>
    </rPh>
    <rPh sb="14" eb="16">
      <t>インサツ</t>
    </rPh>
    <rPh sb="17" eb="19">
      <t>ショウドク</t>
    </rPh>
    <rPh sb="19" eb="20">
      <t>エキ</t>
    </rPh>
    <rPh sb="21" eb="22">
      <t>カミ</t>
    </rPh>
    <rPh sb="22" eb="23">
      <t>ザラ</t>
    </rPh>
    <phoneticPr fontId="1"/>
  </si>
  <si>
    <t>7,000円×30回　豚肉・鶏肉、調味料、野菜など</t>
    <rPh sb="9" eb="10">
      <t>カイ</t>
    </rPh>
    <phoneticPr fontId="1"/>
  </si>
  <si>
    <t>1,000円×30回　JA等への食材受取</t>
    <rPh sb="9" eb="10">
      <t>カイ</t>
    </rPh>
    <phoneticPr fontId="1"/>
  </si>
  <si>
    <t>参考書、問題集などの教材代、ノート、筆記具の購入</t>
    <rPh sb="0" eb="3">
      <t>サンコウショ</t>
    </rPh>
    <rPh sb="4" eb="7">
      <t>モンダイシュウ</t>
    </rPh>
    <rPh sb="10" eb="12">
      <t>キョウザイ</t>
    </rPh>
    <rPh sb="12" eb="13">
      <t>ダイ</t>
    </rPh>
    <rPh sb="18" eb="21">
      <t>ヒッキグ</t>
    </rPh>
    <rPh sb="22" eb="24">
      <t>コウニュウ</t>
    </rPh>
    <phoneticPr fontId="1"/>
  </si>
  <si>
    <t>個人寄付10,000円×2人</t>
    <rPh sb="0" eb="2">
      <t>コジン</t>
    </rPh>
    <rPh sb="2" eb="4">
      <t>キフ</t>
    </rPh>
    <rPh sb="10" eb="11">
      <t>エン</t>
    </rPh>
    <rPh sb="13" eb="14">
      <t>ヒト</t>
    </rPh>
    <phoneticPr fontId="1"/>
  </si>
  <si>
    <t>スタッフ会食</t>
    <rPh sb="4" eb="6">
      <t>カイショク</t>
    </rPh>
    <phoneticPr fontId="1"/>
  </si>
  <si>
    <r>
      <rPr>
        <b/>
        <sz val="18"/>
        <rFont val="Meiryo UI"/>
        <family val="3"/>
        <charset val="128"/>
        <scheme val="minor"/>
      </rPr>
      <t>令和</t>
    </r>
    <r>
      <rPr>
        <b/>
        <u/>
        <sz val="18"/>
        <rFont val="Meiryo UI"/>
        <family val="3"/>
        <charset val="128"/>
        <scheme val="minor"/>
      </rPr>
      <t>８</t>
    </r>
    <r>
      <rPr>
        <b/>
        <sz val="18"/>
        <rFont val="Meiryo UI"/>
        <family val="3"/>
        <charset val="128"/>
        <scheme val="minor"/>
      </rPr>
      <t>年度</t>
    </r>
    <r>
      <rPr>
        <b/>
        <sz val="18"/>
        <color theme="1"/>
        <rFont val="Meiryo UI"/>
        <family val="3"/>
        <charset val="128"/>
        <scheme val="minor"/>
      </rPr>
      <t>　子どもの食と居場所づくり支援事業補助金　</t>
    </r>
    <r>
      <rPr>
        <b/>
        <sz val="18"/>
        <color rgb="FF0070C0"/>
        <rFont val="Meiryo UI"/>
        <family val="3"/>
        <charset val="128"/>
        <scheme val="minor"/>
      </rPr>
      <t>【概算額の計算シート】</t>
    </r>
    <rPh sb="0" eb="2">
      <t>レイワ</t>
    </rPh>
    <rPh sb="3" eb="5">
      <t>ネンド</t>
    </rPh>
    <rPh sb="6" eb="7">
      <t>コ</t>
    </rPh>
    <rPh sb="10" eb="11">
      <t>ショク</t>
    </rPh>
    <rPh sb="12" eb="15">
      <t>イバショ</t>
    </rPh>
    <rPh sb="18" eb="20">
      <t>シエン</t>
    </rPh>
    <rPh sb="20" eb="22">
      <t>ジギョウ</t>
    </rPh>
    <rPh sb="22" eb="25">
      <t>ホジョキン</t>
    </rPh>
    <rPh sb="31" eb="33">
      <t>ケイサン</t>
    </rPh>
    <phoneticPr fontId="1"/>
  </si>
  <si>
    <t>】</t>
    <phoneticPr fontId="1"/>
  </si>
  <si>
    <t>ミライ　ハナコ</t>
    <phoneticPr fontId="3"/>
  </si>
  <si>
    <t>未来　花子</t>
    <phoneticPr fontId="3"/>
  </si>
  <si>
    <t>会長</t>
    <rPh sb="0" eb="2">
      <t>カイチョウ</t>
    </rPh>
    <phoneticPr fontId="1"/>
  </si>
  <si>
    <t>副会長</t>
    <phoneticPr fontId="1"/>
  </si>
  <si>
    <t>会計責任者</t>
    <phoneticPr fontId="1"/>
  </si>
  <si>
    <t>監事</t>
    <phoneticPr fontId="1"/>
  </si>
  <si>
    <t>テンジン　ジロウ</t>
    <phoneticPr fontId="3"/>
  </si>
  <si>
    <t>天神　次郎</t>
    <rPh sb="0" eb="2">
      <t>テンジン</t>
    </rPh>
    <rPh sb="3" eb="5">
      <t>ジロウ</t>
    </rPh>
    <phoneticPr fontId="3"/>
  </si>
  <si>
    <t>ハカタ　ヒフミ</t>
    <phoneticPr fontId="3"/>
  </si>
  <si>
    <t>博多　一二三</t>
    <rPh sb="0" eb="2">
      <t>ハカタ</t>
    </rPh>
    <rPh sb="3" eb="6">
      <t>ヒフミ</t>
    </rPh>
    <phoneticPr fontId="3"/>
  </si>
  <si>
    <t>フクオカ　イチロウ</t>
    <phoneticPr fontId="3"/>
  </si>
  <si>
    <t>福岡　一郎</t>
    <rPh sb="0" eb="2">
      <t>フクオカ</t>
    </rPh>
    <rPh sb="3" eb="5">
      <t>イチロウ</t>
    </rPh>
    <phoneticPr fontId="3"/>
  </si>
  <si>
    <t>元号</t>
    <rPh sb="0" eb="2">
      <t>ゲンゴウ</t>
    </rPh>
    <phoneticPr fontId="3"/>
  </si>
  <si>
    <t>XX</t>
    <phoneticPr fontId="3"/>
  </si>
  <si>
    <t>昭和</t>
  </si>
  <si>
    <t>平成</t>
  </si>
  <si>
    <t>　（団体の収支決算書類、団体の活動内容を記載したパンフレット等）</t>
    <phoneticPr fontId="1"/>
  </si>
  <si>
    <t>長期休業中開催加算分：</t>
    <rPh sb="0" eb="2">
      <t>チョウキ</t>
    </rPh>
    <rPh sb="2" eb="4">
      <t>キュウギョウ</t>
    </rPh>
    <rPh sb="4" eb="5">
      <t>チュウ</t>
    </rPh>
    <rPh sb="5" eb="7">
      <t>カイサイ</t>
    </rPh>
    <rPh sb="7" eb="9">
      <t>カサン</t>
    </rPh>
    <rPh sb="9" eb="10">
      <t>ブン</t>
    </rPh>
    <phoneticPr fontId="1"/>
  </si>
  <si>
    <t>　長期休業期間中開催加算</t>
    <rPh sb="1" eb="3">
      <t>チョウキ</t>
    </rPh>
    <rPh sb="3" eb="5">
      <t>キュウギョウ</t>
    </rPh>
    <rPh sb="5" eb="8">
      <t>キカンチュウ</t>
    </rPh>
    <rPh sb="8" eb="10">
      <t>カイサイ</t>
    </rPh>
    <rPh sb="10" eb="12">
      <t>カサン</t>
    </rPh>
    <phoneticPr fontId="1"/>
  </si>
  <si>
    <t>１．事業実施経費</t>
    <rPh sb="2" eb="6">
      <t>ジギョウジッシ</t>
    </rPh>
    <rPh sb="6" eb="8">
      <t>ケイヒ</t>
    </rPh>
    <phoneticPr fontId="1"/>
  </si>
  <si>
    <t>春休み</t>
    <rPh sb="0" eb="2">
      <t>ハルヤス</t>
    </rPh>
    <phoneticPr fontId="1"/>
  </si>
  <si>
    <t>夏休み</t>
    <rPh sb="0" eb="2">
      <t>ナツヤス</t>
    </rPh>
    <phoneticPr fontId="1"/>
  </si>
  <si>
    <t>冬休み</t>
    <rPh sb="0" eb="2">
      <t>フユヤス</t>
    </rPh>
    <phoneticPr fontId="1"/>
  </si>
  <si>
    <t>①</t>
    <phoneticPr fontId="1"/>
  </si>
  <si>
    <t>②</t>
    <phoneticPr fontId="1"/>
  </si>
  <si>
    <t>③</t>
    <phoneticPr fontId="1"/>
  </si>
  <si>
    <t>④</t>
    <phoneticPr fontId="1"/>
  </si>
  <si>
    <t>加算対象回数
※年間最大15回</t>
    <rPh sb="0" eb="4">
      <t>カサンタイショウ</t>
    </rPh>
    <rPh sb="4" eb="6">
      <t>カイスウ</t>
    </rPh>
    <rPh sb="8" eb="10">
      <t>ネンカン</t>
    </rPh>
    <rPh sb="10" eb="12">
      <t>サイダイ</t>
    </rPh>
    <rPh sb="14" eb="15">
      <t>カイ</t>
    </rPh>
    <phoneticPr fontId="1"/>
  </si>
  <si>
    <t>⑤</t>
    <phoneticPr fontId="1"/>
  </si>
  <si>
    <t>加算上限額（12,500円×加算対象回数④）
※年間最大187,500円</t>
    <rPh sb="0" eb="2">
      <t>カサン</t>
    </rPh>
    <rPh sb="2" eb="4">
      <t>ジョウゲン</t>
    </rPh>
    <rPh sb="4" eb="5">
      <t>ガク</t>
    </rPh>
    <rPh sb="12" eb="13">
      <t>エン</t>
    </rPh>
    <rPh sb="14" eb="16">
      <t>カサン</t>
    </rPh>
    <rPh sb="16" eb="18">
      <t>タイショウ</t>
    </rPh>
    <rPh sb="18" eb="20">
      <t>カイスウ</t>
    </rPh>
    <rPh sb="24" eb="26">
      <t>ネンカン</t>
    </rPh>
    <rPh sb="26" eb="28">
      <t>サイダイ</t>
    </rPh>
    <rPh sb="35" eb="36">
      <t>エン</t>
    </rPh>
    <phoneticPr fontId="1"/>
  </si>
  <si>
    <t>⑥</t>
    <phoneticPr fontId="1"/>
  </si>
  <si>
    <t>事業実施に要する年間経費</t>
    <rPh sb="0" eb="2">
      <t>ジギョウ</t>
    </rPh>
    <rPh sb="2" eb="4">
      <t>ジッシ</t>
    </rPh>
    <rPh sb="5" eb="6">
      <t>ヨウ</t>
    </rPh>
    <rPh sb="8" eb="10">
      <t>ネンカン</t>
    </rPh>
    <rPh sb="10" eb="12">
      <t>ケイヒ</t>
    </rPh>
    <phoneticPr fontId="1"/>
  </si>
  <si>
    <t>⑦</t>
    <phoneticPr fontId="1"/>
  </si>
  <si>
    <t>⑧</t>
    <phoneticPr fontId="1"/>
  </si>
  <si>
    <t>加算額（千円未満切捨）
※加算上限額⑤の範囲内</t>
    <rPh sb="0" eb="3">
      <t>カサンガク</t>
    </rPh>
    <rPh sb="4" eb="6">
      <t>センエン</t>
    </rPh>
    <rPh sb="6" eb="8">
      <t>ミマン</t>
    </rPh>
    <rPh sb="8" eb="10">
      <t>キリス</t>
    </rPh>
    <rPh sb="13" eb="18">
      <t>カサンジョウゲンガク</t>
    </rPh>
    <rPh sb="20" eb="23">
      <t>ハンイナイ</t>
    </rPh>
    <phoneticPr fontId="1"/>
  </si>
  <si>
    <t>２．学習支援経費</t>
    <rPh sb="2" eb="4">
      <t>ガクシュウ</t>
    </rPh>
    <rPh sb="4" eb="6">
      <t>シエン</t>
    </rPh>
    <rPh sb="6" eb="8">
      <t>ケイヒ</t>
    </rPh>
    <phoneticPr fontId="1"/>
  </si>
  <si>
    <t>加算上限額（2,500円×加算対象回数④）
※年間最大37,500円</t>
    <rPh sb="0" eb="2">
      <t>カサン</t>
    </rPh>
    <rPh sb="2" eb="4">
      <t>ジョウゲン</t>
    </rPh>
    <rPh sb="4" eb="5">
      <t>ガク</t>
    </rPh>
    <rPh sb="11" eb="12">
      <t>エン</t>
    </rPh>
    <rPh sb="13" eb="15">
      <t>カサン</t>
    </rPh>
    <rPh sb="15" eb="17">
      <t>タイショウ</t>
    </rPh>
    <rPh sb="17" eb="19">
      <t>カイスウ</t>
    </rPh>
    <rPh sb="23" eb="25">
      <t>ネンカン</t>
    </rPh>
    <rPh sb="25" eb="27">
      <t>サイダイ</t>
    </rPh>
    <rPh sb="33" eb="34">
      <t>エン</t>
    </rPh>
    <phoneticPr fontId="1"/>
  </si>
  <si>
    <t>学習支援に要する年間経費</t>
    <rPh sb="0" eb="2">
      <t>ガクシュウ</t>
    </rPh>
    <rPh sb="2" eb="4">
      <t>シエン</t>
    </rPh>
    <rPh sb="5" eb="6">
      <t>ヨウ</t>
    </rPh>
    <rPh sb="8" eb="10">
      <t>ネンカン</t>
    </rPh>
    <rPh sb="10" eb="12">
      <t>ケイヒ</t>
    </rPh>
    <phoneticPr fontId="1"/>
  </si>
  <si>
    <t>事業実施経費分</t>
    <rPh sb="0" eb="4">
      <t>ジギョウジッシ</t>
    </rPh>
    <rPh sb="4" eb="6">
      <t>ケイヒ</t>
    </rPh>
    <rPh sb="6" eb="7">
      <t>ブン</t>
    </rPh>
    <phoneticPr fontId="1"/>
  </si>
  <si>
    <t>学習支援経費分</t>
    <rPh sb="0" eb="2">
      <t>ガクシュウ</t>
    </rPh>
    <rPh sb="2" eb="4">
      <t>シエン</t>
    </rPh>
    <rPh sb="4" eb="6">
      <t>ケイヒ</t>
    </rPh>
    <rPh sb="6" eb="7">
      <t>ブン</t>
    </rPh>
    <phoneticPr fontId="1"/>
  </si>
  <si>
    <t>＋</t>
    <phoneticPr fontId="1"/>
  </si>
  <si>
    <t>=</t>
    <phoneticPr fontId="1"/>
  </si>
  <si>
    <t>R8.4月
（4/1～4/6）</t>
    <rPh sb="4" eb="5">
      <t>ガツ</t>
    </rPh>
    <phoneticPr fontId="1"/>
  </si>
  <si>
    <t>R8.7月
（7/22～7/31）</t>
    <rPh sb="4" eb="5">
      <t>ガツ</t>
    </rPh>
    <phoneticPr fontId="1"/>
  </si>
  <si>
    <t>R8.8月
（8/1～8/26）</t>
    <rPh sb="4" eb="5">
      <t>ガツ</t>
    </rPh>
    <phoneticPr fontId="1"/>
  </si>
  <si>
    <t>R8.12月
（12/24～12/31）</t>
    <rPh sb="5" eb="6">
      <t>ガツ</t>
    </rPh>
    <phoneticPr fontId="1"/>
  </si>
  <si>
    <t>R9.1月
（1/1～1/6）</t>
    <rPh sb="4" eb="5">
      <t>ガツ</t>
    </rPh>
    <phoneticPr fontId="1"/>
  </si>
  <si>
    <t>R9.3月
（3/25～3/31）</t>
    <rPh sb="4" eb="5">
      <t>ガツ</t>
    </rPh>
    <phoneticPr fontId="1"/>
  </si>
  <si>
    <t>会則</t>
    <rPh sb="0" eb="2">
      <t>カイソク</t>
    </rPh>
    <phoneticPr fontId="1"/>
  </si>
  <si>
    <t>（名称及び活動の場）</t>
    <phoneticPr fontId="1"/>
  </si>
  <si>
    <t>と称し、主な活動の場を</t>
    <rPh sb="1" eb="2">
      <t>ショウ</t>
    </rPh>
    <rPh sb="4" eb="5">
      <t>オモ</t>
    </rPh>
    <rPh sb="6" eb="8">
      <t>カツドウ</t>
    </rPh>
    <rPh sb="9" eb="10">
      <t>バ</t>
    </rPh>
    <phoneticPr fontId="1"/>
  </si>
  <si>
    <t>（</t>
    <phoneticPr fontId="1"/>
  </si>
  <si>
    <t>）とする。</t>
    <phoneticPr fontId="1"/>
  </si>
  <si>
    <t>（目的）</t>
    <phoneticPr fontId="1"/>
  </si>
  <si>
    <t>に育成される環境整備を図ることを目的とする。</t>
  </si>
  <si>
    <t>第１条</t>
    <phoneticPr fontId="1"/>
  </si>
  <si>
    <t>第２条　</t>
    <phoneticPr fontId="1"/>
  </si>
  <si>
    <t>（事業）</t>
  </si>
  <si>
    <t>第３条</t>
  </si>
  <si>
    <t>　本会は、</t>
    <phoneticPr fontId="1"/>
  </si>
  <si>
    <t>　本会は、食の提供等を通して子どもたちの居場所づくりを行うことで、子どもが健やか</t>
    <phoneticPr fontId="1"/>
  </si>
  <si>
    <t>　本会は、第２条に規定する目的を達成するために次の事業を行う。</t>
    <phoneticPr fontId="1"/>
  </si>
  <si>
    <t>（１）子どもへの食の提供等を通じた居場所づくり</t>
  </si>
  <si>
    <t>（２）その他目的達成のために必要な事業</t>
  </si>
  <si>
    <t>（会員）</t>
  </si>
  <si>
    <t>第４条</t>
  </si>
  <si>
    <t>　本会の会員は、この会の目的に賛同し、参加する者とする。</t>
    <phoneticPr fontId="1"/>
  </si>
  <si>
    <t>（役員の構成及び任期）</t>
  </si>
  <si>
    <t>　本会に次の役員を置く。役員は会員の中から互選するものとする。</t>
    <phoneticPr fontId="1"/>
  </si>
  <si>
    <t>第５条</t>
    <phoneticPr fontId="1"/>
  </si>
  <si>
    <t>（１）会長</t>
  </si>
  <si>
    <t>（２）副会長</t>
  </si>
  <si>
    <t>（３）会計責任者</t>
  </si>
  <si>
    <t>（４）監事</t>
    <phoneticPr fontId="1"/>
  </si>
  <si>
    <t>１人</t>
  </si>
  <si>
    <t>（役員の職務）</t>
  </si>
  <si>
    <t>（運営会議）</t>
  </si>
  <si>
    <t>第７条</t>
  </si>
  <si>
    <t>第６条</t>
    <phoneticPr fontId="1"/>
  </si>
  <si>
    <t>　会長は、本会を代表し、会務を総括する。</t>
  </si>
  <si>
    <t>　本会の運営に関する重要な事項を審議決定するための運営会議を置き、会員の出席を</t>
    <phoneticPr fontId="1"/>
  </si>
  <si>
    <t>もって開催する。</t>
  </si>
  <si>
    <t>　役員の任期は２年とする。ただし、再任を妨げない。</t>
    <phoneticPr fontId="1"/>
  </si>
  <si>
    <t>　副会長は、会長を補佐し、会長に事故等があるときはその職務を代理する。</t>
    <phoneticPr fontId="1"/>
  </si>
  <si>
    <t>　会計責任者は、本会の会計を担当する。</t>
    <phoneticPr fontId="1"/>
  </si>
  <si>
    <t>　監事は、本会の会計経理を監査する。</t>
    <phoneticPr fontId="1"/>
  </si>
  <si>
    <t>　運営会議は会長が招集し、その議長となる。</t>
    <phoneticPr fontId="1"/>
  </si>
  <si>
    <t>　運営会議は、出席者の過半数の同意をもって決し、可否同数の時は、議長の決するところに</t>
    <phoneticPr fontId="1"/>
  </si>
  <si>
    <t>よる。</t>
    <phoneticPr fontId="1"/>
  </si>
  <si>
    <t>（事業に関する実施規定）</t>
  </si>
  <si>
    <t>第８条</t>
  </si>
  <si>
    <t>　第３条に規定する事業の執行に関し必要な事項は、運営会議の議決を得て別に定める。</t>
    <phoneticPr fontId="1"/>
  </si>
  <si>
    <t>（経費等）</t>
    <phoneticPr fontId="1"/>
  </si>
  <si>
    <t>第９条</t>
  </si>
  <si>
    <t>　本会の経費は、助成金その他の収入金をもって支弁する。</t>
    <phoneticPr fontId="1"/>
  </si>
  <si>
    <t>　本会の会計年度は、毎年４月１日に始まり翌年３月３１日に終わる。</t>
    <phoneticPr fontId="1"/>
  </si>
  <si>
    <t>（会則の改廃）</t>
  </si>
  <si>
    <t>第10条</t>
    <phoneticPr fontId="1"/>
  </si>
  <si>
    <t>　この会則を改廃しようとするときは、運営会議において出席者の過半数の同意を得な</t>
    <phoneticPr fontId="1"/>
  </si>
  <si>
    <t>ければならない。</t>
  </si>
  <si>
    <t>（細則）</t>
  </si>
  <si>
    <t>第11条</t>
    <phoneticPr fontId="1"/>
  </si>
  <si>
    <t>　この会則に定めるもののほか、本会の運営上必要な事項は、運営会議において別に定</t>
    <phoneticPr fontId="1"/>
  </si>
  <si>
    <t>める。</t>
    <phoneticPr fontId="1"/>
  </si>
  <si>
    <t>附　則</t>
  </si>
  <si>
    <t>この会則は、</t>
    <phoneticPr fontId="1"/>
  </si>
  <si>
    <t>令和●年●●月●●日</t>
    <phoneticPr fontId="1"/>
  </si>
  <si>
    <t>から施行する。</t>
  </si>
  <si>
    <r>
      <t>自　</t>
    </r>
    <r>
      <rPr>
        <sz val="11"/>
        <color rgb="FFFF0000"/>
        <rFont val="BIZ UDP明朝 Medium"/>
        <family val="1"/>
        <charset val="128"/>
      </rPr>
      <t>令和○</t>
    </r>
    <r>
      <rPr>
        <sz val="11"/>
        <rFont val="BIZ UDP明朝 Medium"/>
        <family val="1"/>
        <charset val="128"/>
      </rPr>
      <t>年　</t>
    </r>
    <r>
      <rPr>
        <sz val="11"/>
        <color rgb="FFFF0000"/>
        <rFont val="BIZ UDP明朝 Medium"/>
        <family val="1"/>
        <charset val="128"/>
      </rPr>
      <t>４</t>
    </r>
    <r>
      <rPr>
        <sz val="11"/>
        <rFont val="BIZ UDP明朝 Medium"/>
        <family val="1"/>
        <charset val="128"/>
      </rPr>
      <t>月　</t>
    </r>
    <r>
      <rPr>
        <sz val="11"/>
        <color rgb="FFFF0000"/>
        <rFont val="BIZ UDP明朝 Medium"/>
        <family val="1"/>
        <charset val="128"/>
      </rPr>
      <t>１</t>
    </r>
    <r>
      <rPr>
        <sz val="11"/>
        <rFont val="BIZ UDP明朝 Medium"/>
        <family val="1"/>
        <charset val="128"/>
      </rPr>
      <t>日　　至　</t>
    </r>
    <r>
      <rPr>
        <sz val="11"/>
        <color rgb="FFFF0000"/>
        <rFont val="BIZ UDP明朝 Medium"/>
        <family val="1"/>
        <charset val="128"/>
      </rPr>
      <t>令和●</t>
    </r>
    <r>
      <rPr>
        <sz val="11"/>
        <rFont val="BIZ UDP明朝 Medium"/>
        <family val="1"/>
        <charset val="128"/>
      </rPr>
      <t>年　</t>
    </r>
    <r>
      <rPr>
        <sz val="11"/>
        <color rgb="FFFF0000"/>
        <rFont val="BIZ UDP明朝 Medium"/>
        <family val="1"/>
        <charset val="128"/>
      </rPr>
      <t>３</t>
    </r>
    <r>
      <rPr>
        <sz val="11"/>
        <rFont val="BIZ UDP明朝 Medium"/>
        <family val="1"/>
        <charset val="128"/>
      </rPr>
      <t>月　</t>
    </r>
    <r>
      <rPr>
        <sz val="11"/>
        <color rgb="FFFF0000"/>
        <rFont val="BIZ UDP明朝 Medium"/>
        <family val="1"/>
        <charset val="128"/>
      </rPr>
      <t>３１</t>
    </r>
    <r>
      <rPr>
        <sz val="11"/>
        <rFont val="BIZ UDP明朝 Medium"/>
        <family val="1"/>
        <charset val="128"/>
      </rPr>
      <t>日　　</t>
    </r>
    <rPh sb="2" eb="4">
      <t>レイワ</t>
    </rPh>
    <rPh sb="16" eb="18">
      <t>レイワ</t>
    </rPh>
    <phoneticPr fontId="3"/>
  </si>
  <si>
    <t>市補助金</t>
    <rPh sb="0" eb="1">
      <t>シ</t>
    </rPh>
    <rPh sb="1" eb="4">
      <t>ホジョキン</t>
    </rPh>
    <phoneticPr fontId="3"/>
  </si>
  <si>
    <t>食堂利用料</t>
    <rPh sb="0" eb="2">
      <t>ショクドウ</t>
    </rPh>
    <rPh sb="2" eb="5">
      <t>リヨウリョウ</t>
    </rPh>
    <phoneticPr fontId="3"/>
  </si>
  <si>
    <t>大人300円×75人</t>
    <rPh sb="0" eb="2">
      <t>オトナ</t>
    </rPh>
    <rPh sb="5" eb="6">
      <t>エン</t>
    </rPh>
    <rPh sb="9" eb="10">
      <t>ニン</t>
    </rPh>
    <phoneticPr fontId="3"/>
  </si>
  <si>
    <t>団体自己資金</t>
    <rPh sb="0" eb="2">
      <t>ダンタイ</t>
    </rPh>
    <rPh sb="2" eb="4">
      <t>ジコ</t>
    </rPh>
    <rPh sb="4" eb="6">
      <t>シキン</t>
    </rPh>
    <phoneticPr fontId="3"/>
  </si>
  <si>
    <t>前期繰越金43,550円、団体資金40,000円</t>
    <rPh sb="0" eb="2">
      <t>ゼンキ</t>
    </rPh>
    <rPh sb="2" eb="4">
      <t>クリコシ</t>
    </rPh>
    <rPh sb="4" eb="5">
      <t>キン</t>
    </rPh>
    <rPh sb="11" eb="12">
      <t>エン</t>
    </rPh>
    <rPh sb="13" eb="15">
      <t>ダンタイ</t>
    </rPh>
    <rPh sb="15" eb="17">
      <t>シキン</t>
    </rPh>
    <rPh sb="23" eb="24">
      <t>エン</t>
    </rPh>
    <phoneticPr fontId="3"/>
  </si>
  <si>
    <t>印刷消耗品費</t>
    <rPh sb="0" eb="2">
      <t>インサツ</t>
    </rPh>
    <rPh sb="2" eb="5">
      <t>ショウモウヒン</t>
    </rPh>
    <rPh sb="5" eb="6">
      <t>ヒ</t>
    </rPh>
    <phoneticPr fontId="3"/>
  </si>
  <si>
    <t>チラシ印刷、衛生用品、消耗品代</t>
    <rPh sb="3" eb="5">
      <t>インサツ</t>
    </rPh>
    <rPh sb="6" eb="8">
      <t>エイセイ</t>
    </rPh>
    <rPh sb="8" eb="10">
      <t>ヨウヒン</t>
    </rPh>
    <rPh sb="11" eb="14">
      <t>ショウモウヒン</t>
    </rPh>
    <rPh sb="14" eb="15">
      <t>ダイ</t>
    </rPh>
    <phoneticPr fontId="3"/>
  </si>
  <si>
    <t>光熱水費</t>
    <rPh sb="0" eb="4">
      <t>コウネツスイヒ</t>
    </rPh>
    <phoneticPr fontId="3"/>
  </si>
  <si>
    <t>会場利用料</t>
    <rPh sb="0" eb="2">
      <t>カイジョウ</t>
    </rPh>
    <rPh sb="2" eb="4">
      <t>リヨウ</t>
    </rPh>
    <rPh sb="4" eb="5">
      <t>リョウ</t>
    </rPh>
    <phoneticPr fontId="3"/>
  </si>
  <si>
    <t>食糧費</t>
    <rPh sb="0" eb="3">
      <t>ショクリョウヒ</t>
    </rPh>
    <phoneticPr fontId="3"/>
  </si>
  <si>
    <t>精肉、野菜、調味料、お菓子・ジュースなどの食材費</t>
    <rPh sb="6" eb="9">
      <t>チョウミリョウ</t>
    </rPh>
    <rPh sb="21" eb="23">
      <t>ショクザイ</t>
    </rPh>
    <rPh sb="23" eb="24">
      <t>ヒ</t>
    </rPh>
    <phoneticPr fontId="3"/>
  </si>
  <si>
    <t>交通費</t>
    <rPh sb="0" eb="3">
      <t>コウツウヒ</t>
    </rPh>
    <phoneticPr fontId="3"/>
  </si>
  <si>
    <t>JA等への食材受取、外部ボランティアの交通費</t>
    <rPh sb="2" eb="3">
      <t>トウ</t>
    </rPh>
    <rPh sb="5" eb="7">
      <t>ショクザイ</t>
    </rPh>
    <rPh sb="7" eb="9">
      <t>ウケトリ</t>
    </rPh>
    <rPh sb="10" eb="12">
      <t>ガイブ</t>
    </rPh>
    <rPh sb="19" eb="22">
      <t>コウツウヒ</t>
    </rPh>
    <phoneticPr fontId="3"/>
  </si>
  <si>
    <t>保険料</t>
    <rPh sb="0" eb="3">
      <t>ホケンリョウ</t>
    </rPh>
    <phoneticPr fontId="3"/>
  </si>
  <si>
    <t>ボランティア行事保険</t>
    <rPh sb="6" eb="8">
      <t>ギョウジ</t>
    </rPh>
    <phoneticPr fontId="3"/>
  </si>
  <si>
    <t>報償費</t>
    <rPh sb="0" eb="3">
      <t>ホウショウヒ</t>
    </rPh>
    <phoneticPr fontId="3"/>
  </si>
  <si>
    <t>外部ボランティアへの謝礼金</t>
    <rPh sb="0" eb="2">
      <t>ガイブ</t>
    </rPh>
    <phoneticPr fontId="3"/>
  </si>
  <si>
    <t>補助対象外経費</t>
    <rPh sb="0" eb="2">
      <t>ホジョ</t>
    </rPh>
    <rPh sb="2" eb="4">
      <t>タイショウ</t>
    </rPh>
    <rPh sb="4" eb="5">
      <t>ガイ</t>
    </rPh>
    <rPh sb="5" eb="7">
      <t>ケイヒ</t>
    </rPh>
    <phoneticPr fontId="3"/>
  </si>
  <si>
    <t>スタッフ会食代</t>
    <phoneticPr fontId="3"/>
  </si>
  <si>
    <t>次期繰越金</t>
    <rPh sb="0" eb="2">
      <t>ジキ</t>
    </rPh>
    <rPh sb="2" eb="4">
      <t>クリコシ</t>
    </rPh>
    <rPh sb="4" eb="5">
      <t>キン</t>
    </rPh>
    <phoneticPr fontId="3"/>
  </si>
  <si>
    <r>
      <rPr>
        <sz val="11"/>
        <color rgb="FFFF0000"/>
        <rFont val="BIZ UDP明朝 Medium"/>
        <family val="1"/>
        <charset val="128"/>
      </rPr>
      <t>令和●</t>
    </r>
    <r>
      <rPr>
        <sz val="11"/>
        <rFont val="BIZ UDP明朝 Medium"/>
        <family val="1"/>
        <charset val="128"/>
      </rPr>
      <t>年　</t>
    </r>
    <r>
      <rPr>
        <sz val="11"/>
        <color rgb="FFFF0000"/>
        <rFont val="BIZ UDP明朝 Medium"/>
        <family val="1"/>
        <charset val="128"/>
      </rPr>
      <t>３</t>
    </r>
    <r>
      <rPr>
        <sz val="11"/>
        <rFont val="BIZ UDP明朝 Medium"/>
        <family val="1"/>
        <charset val="128"/>
      </rPr>
      <t>月　</t>
    </r>
    <r>
      <rPr>
        <sz val="11"/>
        <color rgb="FFFF0000"/>
        <rFont val="BIZ UDP明朝 Medium"/>
        <family val="1"/>
        <charset val="128"/>
      </rPr>
      <t>３１</t>
    </r>
    <r>
      <rPr>
        <sz val="11"/>
        <rFont val="BIZ UDP明朝 Medium"/>
        <family val="1"/>
        <charset val="128"/>
      </rPr>
      <t>日</t>
    </r>
    <rPh sb="0" eb="2">
      <t>レイワ</t>
    </rPh>
    <rPh sb="3" eb="4">
      <t>ネン</t>
    </rPh>
    <rPh sb="6" eb="7">
      <t>ガツ</t>
    </rPh>
    <rPh sb="10" eb="11">
      <t>ニチ</t>
    </rPh>
    <phoneticPr fontId="3"/>
  </si>
  <si>
    <t>会計責任者　　　博多　一二三</t>
    <rPh sb="0" eb="2">
      <t>カイケイ</t>
    </rPh>
    <rPh sb="2" eb="5">
      <t>セキニンシャ</t>
    </rPh>
    <rPh sb="8" eb="10">
      <t>ハカタ</t>
    </rPh>
    <rPh sb="11" eb="14">
      <t>ヒフミ</t>
    </rPh>
    <phoneticPr fontId="3"/>
  </si>
  <si>
    <t>監事　　　福岡　一郎</t>
    <rPh sb="0" eb="2">
      <t>カンジ</t>
    </rPh>
    <rPh sb="5" eb="7">
      <t>フクオカ</t>
    </rPh>
    <rPh sb="8" eb="10">
      <t>イチロウ</t>
    </rPh>
    <phoneticPr fontId="3"/>
  </si>
  <si>
    <t>私は、福岡市子どもの食と居場所づくり支援事業補助金の補助対象団体の要件で</t>
  </si>
  <si>
    <t>ある「市町村税を滞納していないこと」の確認にあたり、税務担当課に私の市税等の</t>
  </si>
  <si>
    <t>課税状況及び納付状況が照会されることに同意します。</t>
  </si>
  <si>
    <t>令和</t>
    <rPh sb="0" eb="2">
      <t>レイワ</t>
    </rPh>
    <phoneticPr fontId="1"/>
  </si>
  <si>
    <t>年</t>
    <rPh sb="0" eb="1">
      <t>ネン</t>
    </rPh>
    <phoneticPr fontId="1"/>
  </si>
  <si>
    <t>月</t>
    <rPh sb="0" eb="1">
      <t>ガツ</t>
    </rPh>
    <phoneticPr fontId="1"/>
  </si>
  <si>
    <t>日</t>
    <rPh sb="0" eb="1">
      <t>ニチ</t>
    </rPh>
    <phoneticPr fontId="1"/>
  </si>
  <si>
    <t>●</t>
    <phoneticPr fontId="1"/>
  </si>
  <si>
    <t>住所（所在地）</t>
    <phoneticPr fontId="1"/>
  </si>
  <si>
    <t>氏名（法人・団体名等）</t>
    <phoneticPr fontId="1"/>
  </si>
  <si>
    <t>電話番号</t>
    <rPh sb="0" eb="2">
      <t>デンワ</t>
    </rPh>
    <rPh sb="2" eb="4">
      <t>バンゴウ</t>
    </rPh>
    <phoneticPr fontId="1"/>
  </si>
  <si>
    <t>一般社団法人●●●</t>
    <rPh sb="0" eb="2">
      <t>イッパン</t>
    </rPh>
    <rPh sb="2" eb="4">
      <t>シャダン</t>
    </rPh>
    <rPh sb="4" eb="6">
      <t>ホウジン</t>
    </rPh>
    <phoneticPr fontId="1"/>
  </si>
  <si>
    <t>イッパンシャダンホウジン●●●</t>
    <phoneticPr fontId="1"/>
  </si>
  <si>
    <t>福岡市長   様</t>
    <rPh sb="0" eb="4">
      <t>フクオカシチョウ</t>
    </rPh>
    <phoneticPr fontId="1"/>
  </si>
  <si>
    <t>補助金交付申請書（様式第1-1号）</t>
  </si>
  <si>
    <t>事業収支計画書（様式第1-3号）</t>
    <phoneticPr fontId="1"/>
  </si>
  <si>
    <t>役員名簿</t>
    <phoneticPr fontId="1"/>
  </si>
  <si>
    <t>概算額の計算シート</t>
    <rPh sb="0" eb="3">
      <t>ガイサンガク</t>
    </rPh>
    <rPh sb="4" eb="6">
      <t>ケイサン</t>
    </rPh>
    <phoneticPr fontId="1"/>
  </si>
  <si>
    <t>入力</t>
    <rPh sb="0" eb="2">
      <t>ニュウリョク</t>
    </rPh>
    <phoneticPr fontId="1"/>
  </si>
  <si>
    <t>必要</t>
    <rPh sb="0" eb="2">
      <t>ヒツヨウ</t>
    </rPh>
    <phoneticPr fontId="1"/>
  </si>
  <si>
    <t>不要（自動入力）</t>
    <rPh sb="0" eb="2">
      <t>フヨウ</t>
    </rPh>
    <rPh sb="3" eb="5">
      <t>ジドウ</t>
    </rPh>
    <rPh sb="5" eb="7">
      <t>ニュウリョク</t>
    </rPh>
    <phoneticPr fontId="1"/>
  </si>
  <si>
    <t>団体の定款または会則</t>
    <phoneticPr fontId="1"/>
  </si>
  <si>
    <r>
      <t xml:space="preserve">市税の滞納がないことを確認するための同意書
</t>
    </r>
    <r>
      <rPr>
        <sz val="11"/>
        <color rgb="FFFF0000"/>
        <rFont val="BIZ UDPゴシック"/>
        <family val="3"/>
        <charset val="128"/>
      </rPr>
      <t>※NPOや企業等の法人格がある団体のみ提出が必要です。</t>
    </r>
    <rPh sb="41" eb="43">
      <t>テイシュツ</t>
    </rPh>
    <rPh sb="44" eb="46">
      <t>ヒツヨウ</t>
    </rPh>
    <phoneticPr fontId="1"/>
  </si>
  <si>
    <t>①</t>
    <phoneticPr fontId="1"/>
  </si>
  <si>
    <t>ｼｰﾄ</t>
    <phoneticPr fontId="1"/>
  </si>
  <si>
    <t>②</t>
    <phoneticPr fontId="1"/>
  </si>
  <si>
    <t>⑨</t>
    <phoneticPr fontId="1"/>
  </si>
  <si>
    <t>⑩</t>
    <phoneticPr fontId="1"/>
  </si>
  <si>
    <r>
      <t xml:space="preserve">団体の直近の収支決算書類
</t>
    </r>
    <r>
      <rPr>
        <sz val="11"/>
        <color rgb="FFFF0000"/>
        <rFont val="BIZ UDPゴシック"/>
        <family val="3"/>
        <charset val="128"/>
      </rPr>
      <t>※設立間もない団体を除き、すべての団体で提出が必要です。</t>
    </r>
    <phoneticPr fontId="1"/>
  </si>
  <si>
    <r>
      <t xml:space="preserve">活動内容を記載したパンフレット等
</t>
    </r>
    <r>
      <rPr>
        <sz val="11"/>
        <color rgb="FFFF0000"/>
        <rFont val="BIZ UDPゴシック"/>
        <family val="3"/>
        <charset val="128"/>
      </rPr>
      <t>※設立間もない団体を除き、すべての団体で提出が必要です。</t>
    </r>
    <phoneticPr fontId="1"/>
  </si>
  <si>
    <r>
      <t xml:space="preserve">口座振込依頼書 兼 債権者登録申請書　及び
通帳の写し（表紙及び最初の見開きページ）等
</t>
    </r>
    <r>
      <rPr>
        <sz val="11"/>
        <color rgb="FFFF0000"/>
        <rFont val="BIZ UDPゴシック"/>
        <family val="3"/>
        <charset val="128"/>
      </rPr>
      <t>※福岡市に初めて口座登録する団体又は登録口座を変更する団体のみ提出が必要です。</t>
    </r>
    <rPh sb="69" eb="71">
      <t>テイシュツ</t>
    </rPh>
    <rPh sb="72" eb="74">
      <t>ヒツヨウ</t>
    </rPh>
    <phoneticPr fontId="1"/>
  </si>
  <si>
    <t>３ 差引残高</t>
    <rPh sb="2" eb="4">
      <t>サシヒキ</t>
    </rPh>
    <rPh sb="4" eb="6">
      <t>ザンダカ</t>
    </rPh>
    <phoneticPr fontId="3"/>
  </si>
  <si>
    <t>支出計（①～④）</t>
    <rPh sb="0" eb="2">
      <t>シシュツ</t>
    </rPh>
    <rPh sb="2" eb="3">
      <t>ケイ</t>
    </rPh>
    <phoneticPr fontId="1"/>
  </si>
  <si>
    <t>小計③</t>
    <rPh sb="0" eb="2">
      <t>ショウケイ</t>
    </rPh>
    <phoneticPr fontId="1"/>
  </si>
  <si>
    <t>(3)学習支援に要する経費</t>
    <rPh sb="3" eb="5">
      <t>ガクシュウ</t>
    </rPh>
    <rPh sb="5" eb="7">
      <t>シエン</t>
    </rPh>
    <phoneticPr fontId="1"/>
  </si>
  <si>
    <t>小計②</t>
    <rPh sb="0" eb="2">
      <t>ショウケイ</t>
    </rPh>
    <phoneticPr fontId="1"/>
  </si>
  <si>
    <t>(2)事業実施に要する経費</t>
    <rPh sb="5" eb="7">
      <t>ジッシ</t>
    </rPh>
    <phoneticPr fontId="1"/>
  </si>
  <si>
    <t>小計①</t>
    <rPh sb="0" eb="2">
      <t>ショウケイ</t>
    </rPh>
    <phoneticPr fontId="1"/>
  </si>
  <si>
    <t>(1)事業開始に要する経費</t>
    <phoneticPr fontId="1"/>
  </si>
  <si>
    <t>2　支出</t>
    <rPh sb="2" eb="4">
      <t>シシュツ</t>
    </rPh>
    <phoneticPr fontId="1"/>
  </si>
  <si>
    <t>市補助金</t>
  </si>
  <si>
    <t>1　収入</t>
    <rPh sb="2" eb="4">
      <t>シュウニュウ</t>
    </rPh>
    <phoneticPr fontId="1"/>
  </si>
  <si>
    <t>団体名：</t>
    <phoneticPr fontId="3"/>
  </si>
  <si>
    <t>（様式第１－４号）</t>
    <rPh sb="1" eb="3">
      <t>ヨウシキ</t>
    </rPh>
    <rPh sb="3" eb="4">
      <t>ダイ</t>
    </rPh>
    <rPh sb="7" eb="8">
      <t>ゴウ</t>
    </rPh>
    <phoneticPr fontId="1"/>
  </si>
  <si>
    <t>様式第１－５号</t>
    <rPh sb="0" eb="2">
      <t>ヨウシキ</t>
    </rPh>
    <rPh sb="2" eb="3">
      <t>ダイ</t>
    </rPh>
    <rPh sb="6" eb="7">
      <t>ゴウ</t>
    </rPh>
    <phoneticPr fontId="1"/>
  </si>
  <si>
    <t>長期休業中開催加算申請書（様式第1-5号）</t>
    <rPh sb="0" eb="2">
      <t>チョウキ</t>
    </rPh>
    <rPh sb="2" eb="4">
      <t>キュウギョウ</t>
    </rPh>
    <rPh sb="4" eb="5">
      <t>チュウ</t>
    </rPh>
    <rPh sb="5" eb="7">
      <t>カイサイ</t>
    </rPh>
    <rPh sb="7" eb="9">
      <t>カサン</t>
    </rPh>
    <rPh sb="9" eb="12">
      <t>シンセイショ</t>
    </rPh>
    <phoneticPr fontId="1"/>
  </si>
  <si>
    <t>⑪</t>
    <phoneticPr fontId="1"/>
  </si>
  <si>
    <t>資金計画書（様式第1-4号）</t>
    <rPh sb="0" eb="2">
      <t>シキン</t>
    </rPh>
    <phoneticPr fontId="1"/>
  </si>
  <si>
    <r>
      <t>令和</t>
    </r>
    <r>
      <rPr>
        <b/>
        <u/>
        <sz val="14"/>
        <rFont val="BIZ UDPゴシック"/>
        <family val="3"/>
        <charset val="128"/>
      </rPr>
      <t>　８　</t>
    </r>
    <r>
      <rPr>
        <b/>
        <sz val="14"/>
        <rFont val="BIZ UDPゴシック"/>
        <family val="3"/>
        <charset val="128"/>
      </rPr>
      <t>年度 子どもの食と居場所づくり支援事業　資金計画書</t>
    </r>
    <rPh sb="0" eb="2">
      <t>レイワ</t>
    </rPh>
    <phoneticPr fontId="1"/>
  </si>
  <si>
    <t>４月・７月・８月・12月・１月・３月の開催日</t>
    <rPh sb="1" eb="2">
      <t>ガツ</t>
    </rPh>
    <rPh sb="4" eb="5">
      <t>ガツ</t>
    </rPh>
    <rPh sb="7" eb="8">
      <t>ガツ</t>
    </rPh>
    <rPh sb="11" eb="12">
      <t>ガツ</t>
    </rPh>
    <rPh sb="14" eb="15">
      <t>ガツ</t>
    </rPh>
    <rPh sb="17" eb="18">
      <t>ガツ</t>
    </rPh>
    <rPh sb="19" eb="22">
      <t>カイサイビ</t>
    </rPh>
    <phoneticPr fontId="1"/>
  </si>
  <si>
    <t>①事業実施に要する経費</t>
    <rPh sb="1" eb="3">
      <t>ジギョウ</t>
    </rPh>
    <rPh sb="3" eb="5">
      <t>ジッシ</t>
    </rPh>
    <rPh sb="6" eb="7">
      <t>ヨウ</t>
    </rPh>
    <rPh sb="9" eb="11">
      <t>ケイヒ</t>
    </rPh>
    <phoneticPr fontId="1"/>
  </si>
  <si>
    <t>③合計</t>
    <rPh sb="1" eb="3">
      <t>ゴウケイ</t>
    </rPh>
    <phoneticPr fontId="1"/>
  </si>
  <si>
    <t>年度　収支決算報告書</t>
  </si>
  <si>
    <t>●</t>
    <phoneticPr fontId="1"/>
  </si>
  <si>
    <t>口座振込依頼書 兼 債権者登録申請書</t>
    <phoneticPr fontId="1"/>
  </si>
  <si>
    <t>（あて先）　福岡市（区）長</t>
    <rPh sb="3" eb="4">
      <t>サキ</t>
    </rPh>
    <rPh sb="6" eb="9">
      <t>フクオカシ</t>
    </rPh>
    <rPh sb="10" eb="11">
      <t>ク</t>
    </rPh>
    <rPh sb="12" eb="13">
      <t>チョウ</t>
    </rPh>
    <phoneticPr fontId="1"/>
  </si>
  <si>
    <t>令和</t>
    <rPh sb="0" eb="2">
      <t>レイワ</t>
    </rPh>
    <phoneticPr fontId="1"/>
  </si>
  <si>
    <t>日</t>
    <rPh sb="0" eb="1">
      <t>ニチ</t>
    </rPh>
    <phoneticPr fontId="1"/>
  </si>
  <si>
    <t>月</t>
    <rPh sb="0" eb="1">
      <t>ガツ</t>
    </rPh>
    <phoneticPr fontId="1"/>
  </si>
  <si>
    <t>年</t>
    <rPh sb="0" eb="1">
      <t>ネン</t>
    </rPh>
    <phoneticPr fontId="1"/>
  </si>
  <si>
    <t>依頼人</t>
    <rPh sb="0" eb="2">
      <t>イライ</t>
    </rPh>
    <rPh sb="2" eb="3">
      <t>ニン</t>
    </rPh>
    <phoneticPr fontId="1"/>
  </si>
  <si>
    <t>住所</t>
    <rPh sb="0" eb="2">
      <t>ジュウショ</t>
    </rPh>
    <phoneticPr fontId="1"/>
  </si>
  <si>
    <t>（所在地）</t>
    <rPh sb="1" eb="4">
      <t>ショザイチ</t>
    </rPh>
    <phoneticPr fontId="1"/>
  </si>
  <si>
    <t>電話番号</t>
    <rPh sb="0" eb="2">
      <t>デンワ</t>
    </rPh>
    <rPh sb="2" eb="4">
      <t>バンゴウ</t>
    </rPh>
    <phoneticPr fontId="1"/>
  </si>
  <si>
    <t>（フリガナ）</t>
    <phoneticPr fontId="1"/>
  </si>
  <si>
    <t>氏名</t>
    <rPh sb="0" eb="2">
      <t>シメイ</t>
    </rPh>
    <phoneticPr fontId="1"/>
  </si>
  <si>
    <t>法人名及び</t>
    <rPh sb="0" eb="3">
      <t>ホウジンメイ</t>
    </rPh>
    <rPh sb="3" eb="4">
      <t>オヨ</t>
    </rPh>
    <phoneticPr fontId="1"/>
  </si>
  <si>
    <t>代表者職氏名</t>
    <rPh sb="0" eb="3">
      <t>ダイヒョウシャ</t>
    </rPh>
    <rPh sb="3" eb="4">
      <t>ショク</t>
    </rPh>
    <rPh sb="4" eb="6">
      <t>シメイ</t>
    </rPh>
    <phoneticPr fontId="1"/>
  </si>
  <si>
    <t>〒</t>
    <phoneticPr fontId="1"/>
  </si>
  <si>
    <t>－</t>
    <phoneticPr fontId="1"/>
  </si>
  <si>
    <t>福岡市から受ける支払金について、下記の預金口座に振込されるよう依頼します。</t>
    <phoneticPr fontId="1"/>
  </si>
  <si>
    <t>また、下記口座について</t>
    <phoneticPr fontId="1"/>
  </si>
  <si>
    <t>債権者情報として、口座を登録することに同意します。</t>
    <phoneticPr fontId="1"/>
  </si>
  <si>
    <t>【</t>
    <phoneticPr fontId="1"/>
  </si>
  <si>
    <t>】</t>
    <phoneticPr fontId="1"/>
  </si>
  <si>
    <t>の支払についてのみ使用してください。</t>
    <rPh sb="1" eb="3">
      <t>シハラ</t>
    </rPh>
    <rPh sb="9" eb="11">
      <t>シヨウ</t>
    </rPh>
    <phoneticPr fontId="1"/>
  </si>
  <si>
    <t>〈　新　規　　・　　変　更　〉（○を記入）　</t>
    <phoneticPr fontId="1"/>
  </si>
  <si>
    <t>記</t>
    <rPh sb="0" eb="1">
      <t>キ</t>
    </rPh>
    <phoneticPr fontId="1"/>
  </si>
  <si>
    <t>１</t>
    <phoneticPr fontId="1"/>
  </si>
  <si>
    <t>２</t>
    <phoneticPr fontId="1"/>
  </si>
  <si>
    <r>
      <t>債権者情報の登録に</t>
    </r>
    <r>
      <rPr>
        <u val="double"/>
        <sz val="12"/>
        <color theme="1"/>
        <rFont val="ＭＳ ゴシック"/>
        <family val="3"/>
        <charset val="128"/>
      </rPr>
      <t>同意しません。</t>
    </r>
    <phoneticPr fontId="1"/>
  </si>
  <si>
    <r>
      <t>　上のいずれかを○で囲んでください。また、２を選択した場合は【　】内に今回の支払案件（契約件名等）を記入してください。
　なお、本書提出時には、</t>
    </r>
    <r>
      <rPr>
        <b/>
        <u/>
        <sz val="11"/>
        <color theme="1"/>
        <rFont val="ＭＳ 明朝"/>
        <family val="1"/>
        <charset val="128"/>
      </rPr>
      <t>通帳又は口座が確認できるもの（金融機関発行）の写し</t>
    </r>
    <r>
      <rPr>
        <sz val="11"/>
        <color theme="1"/>
        <rFont val="ＭＳ 明朝"/>
        <family val="1"/>
        <charset val="128"/>
      </rPr>
      <t>を添付してください。</t>
    </r>
    <phoneticPr fontId="1"/>
  </si>
  <si>
    <t>金融機関の名称</t>
    <phoneticPr fontId="1"/>
  </si>
  <si>
    <t>預金種別
該当するものを○
で囲んでください</t>
    <phoneticPr fontId="1"/>
  </si>
  <si>
    <t>口座名義</t>
    <rPh sb="0" eb="2">
      <t>コウザ</t>
    </rPh>
    <rPh sb="2" eb="4">
      <t>メイギ</t>
    </rPh>
    <phoneticPr fontId="1"/>
  </si>
  <si>
    <t>カナ</t>
    <phoneticPr fontId="1"/>
  </si>
  <si>
    <t>漢字</t>
    <rPh sb="0" eb="2">
      <t>カンジ</t>
    </rPh>
    <phoneticPr fontId="1"/>
  </si>
  <si>
    <t>銀行</t>
  </si>
  <si>
    <t>支店</t>
  </si>
  <si>
    <t>口座番号</t>
    <rPh sb="0" eb="2">
      <t>コウザ</t>
    </rPh>
    <rPh sb="2" eb="4">
      <t>バンゴウ</t>
    </rPh>
    <phoneticPr fontId="1"/>
  </si>
  <si>
    <t>普通　　当座</t>
    <rPh sb="0" eb="2">
      <t>フツウ</t>
    </rPh>
    <rPh sb="4" eb="6">
      <t>トウザ</t>
    </rPh>
    <phoneticPr fontId="1"/>
  </si>
  <si>
    <t>●●●</t>
    <phoneticPr fontId="1"/>
  </si>
  <si>
    <t>テンジンコドモシエングループ</t>
    <phoneticPr fontId="1"/>
  </si>
  <si>
    <t>カイチョウ　ミライ　ハナコ</t>
    <phoneticPr fontId="1"/>
  </si>
  <si>
    <t>（注１）記入する口座は、依頼人名義のものに限ります。
（注２）記入にあたっては、必ず通帳を確認のうえ、口座名義は預金通帳記載のとおりに（法人名、職名等も）
　　　　記入してください。
（注３）口座番号は、右づめで記入してください。
　　　　なお、ゆうちょ銀行への振込を希望される場合は、振込用の口座番号を記入してください。
（注４）黒ボールペンを使用してください。（鉛筆や消せるペンは、使用できません。）</t>
    <phoneticPr fontId="1"/>
  </si>
  <si>
    <r>
      <t>◎債権者情報の登録について
　福岡市では債権者情報の登録を行っています。
　登録を行った場合は、登録した情報を本市各所属で共用し、本市から支払を行う際に使用します。これにより今後、口座振込を行うにあたって毎回この依頼書を提出していただく必要はなくなります。</t>
    </r>
    <r>
      <rPr>
        <b/>
        <u/>
        <sz val="9"/>
        <color theme="1"/>
        <rFont val="ＭＳ 明朝"/>
        <family val="1"/>
        <charset val="128"/>
      </rPr>
      <t>なお、口座を複数登録している場合は請求書等に振込先口座の記入が必要です。</t>
    </r>
    <r>
      <rPr>
        <sz val="9"/>
        <color theme="1"/>
        <rFont val="ＭＳ 明朝"/>
        <family val="1"/>
        <charset val="128"/>
      </rPr>
      <t xml:space="preserve">
　また、登録した情報は、３年以上本市からの支払がない場合及び債権者登録廃止届が提出された場合は削除します。</t>
    </r>
    <phoneticPr fontId="1"/>
  </si>
  <si>
    <t>※　担当者記入欄</t>
    <rPh sb="2" eb="5">
      <t>タントウシャ</t>
    </rPh>
    <rPh sb="5" eb="8">
      <t>キニュウラン</t>
    </rPh>
    <phoneticPr fontId="1"/>
  </si>
  <si>
    <t>【申請内容（該当に〇印）】</t>
    <phoneticPr fontId="1"/>
  </si>
  <si>
    <t>新規登録　　口座変更</t>
    <phoneticPr fontId="1"/>
  </si>
  <si>
    <t>口座追加　　住所・代表者名等変更</t>
    <phoneticPr fontId="1"/>
  </si>
  <si>
    <t>通帳等の写し添付あり</t>
    <phoneticPr fontId="1"/>
  </si>
  <si>
    <t>（添付を確認したら□を塗りつぶす）</t>
    <phoneticPr fontId="1"/>
  </si>
  <si>
    <t>R3.4改正</t>
  </si>
  <si>
    <t>相手方番号</t>
    <phoneticPr fontId="1"/>
  </si>
  <si>
    <t>システム登録日</t>
    <rPh sb="4" eb="7">
      <t>トウロクビ</t>
    </rPh>
    <phoneticPr fontId="1"/>
  </si>
  <si>
    <t>（年間合計回数／12）</t>
    <rPh sb="1" eb="3">
      <t>ネンカン</t>
    </rPh>
    <rPh sb="3" eb="5">
      <t>ゴウケイ</t>
    </rPh>
    <rPh sb="5" eb="7">
      <t>カイスウ</t>
    </rPh>
    <phoneticPr fontId="1"/>
  </si>
  <si>
    <t>・中央衛生課と令和8年3月に協議済み。消毒や食品衛生について助言を受けた。
・食物アレルギーに対応するため、初めての利用者には必ずアレルギー有無を確認する。
・開設中は必ず1名が常駐し、安全管理に専念する。帰宅時は保護者がお迎えする。
・万一の事故に備えて、ボランティア行事保険に加入する。
・プライバシー保護や個人情報の取扱いには十分に注意する。</t>
    <phoneticPr fontId="1"/>
  </si>
  <si>
    <t>　補助金の事前交付</t>
    <phoneticPr fontId="1"/>
  </si>
  <si>
    <t>全額前金払いでの交付を希望する</t>
    <phoneticPr fontId="1"/>
  </si>
  <si>
    <t>1,000円×１人×20回　学生ボランティアへの謝礼金</t>
    <rPh sb="5" eb="6">
      <t>エン</t>
    </rPh>
    <rPh sb="8" eb="9">
      <t>ニン</t>
    </rPh>
    <rPh sb="12" eb="13">
      <t>カイ</t>
    </rPh>
    <rPh sb="14" eb="16">
      <t>ガクセイ</t>
    </rPh>
    <rPh sb="24" eb="27">
      <t>シャレイキン</t>
    </rPh>
    <phoneticPr fontId="1"/>
  </si>
  <si>
    <t>5,000円×１人×3回　
夏祭り・ｸﾘｽﾏｽ企画・こどもの日企画の外部講師謝礼金</t>
    <rPh sb="8" eb="9">
      <t>ニン</t>
    </rPh>
    <rPh sb="30" eb="31">
      <t>ヒ</t>
    </rPh>
    <rPh sb="31" eb="33">
      <t>キカク</t>
    </rPh>
    <phoneticPr fontId="1"/>
  </si>
  <si>
    <t>ボランティア行事保険</t>
  </si>
  <si>
    <t>200円×１０通　寄付者、協力企業への会報誌送付</t>
  </si>
  <si>
    <t>長期休業日</t>
    <rPh sb="0" eb="4">
      <t>チョウキキュウギョウ</t>
    </rPh>
    <rPh sb="4" eb="5">
      <t>ビ</t>
    </rPh>
    <phoneticPr fontId="1"/>
  </si>
  <si>
    <t>長期休業種類</t>
    <rPh sb="0" eb="4">
      <t>チョウキキュウギョウ</t>
    </rPh>
    <rPh sb="4" eb="6">
      <t>シュルイ</t>
    </rPh>
    <phoneticPr fontId="1"/>
  </si>
  <si>
    <t>月</t>
  </si>
  <si>
    <t>対象日</t>
  </si>
  <si>
    <t>インデックス</t>
  </si>
  <si>
    <t>月連番</t>
  </si>
  <si>
    <t>長期休業日該当</t>
  </si>
  <si>
    <t>日付</t>
  </si>
  <si>
    <t>長期休業日</t>
  </si>
  <si>
    <t>カウント</t>
  </si>
  <si>
    <t>加算除外日</t>
  </si>
  <si>
    <t>加算対象日</t>
  </si>
  <si>
    <t>１．事業実施経費</t>
  </si>
  <si>
    <t>対象日_学習支援</t>
  </si>
  <si>
    <t>月</t>
    <rPh sb="0" eb="1">
      <t>ツキ</t>
    </rPh>
    <phoneticPr fontId="1"/>
  </si>
  <si>
    <t>加算対象除外日</t>
    <rPh sb="0" eb="7">
      <t>カサンタイショウジョガイビ</t>
    </rPh>
    <phoneticPr fontId="1"/>
  </si>
  <si>
    <t>加算対象日</t>
    <rPh sb="0" eb="5">
      <t>カサンタイショウビ</t>
    </rPh>
    <phoneticPr fontId="1"/>
  </si>
  <si>
    <t>対象日</t>
    <rPh sb="0" eb="3">
      <t>タイショウビ</t>
    </rPh>
    <phoneticPr fontId="1"/>
  </si>
  <si>
    <t>回数</t>
    <rPh sb="0" eb="2">
      <t>カイスウ</t>
    </rPh>
    <phoneticPr fontId="1"/>
  </si>
  <si>
    <t>長期休業</t>
    <rPh sb="0" eb="2">
      <t>チョウキ</t>
    </rPh>
    <rPh sb="2" eb="4">
      <t>キュウギョウ</t>
    </rPh>
    <phoneticPr fontId="1"/>
  </si>
  <si>
    <t>重複チェック</t>
    <rPh sb="0" eb="2">
      <t>チョウフク</t>
    </rPh>
    <phoneticPr fontId="1"/>
  </si>
  <si>
    <t>(1)事業計画書</t>
    <phoneticPr fontId="1"/>
  </si>
  <si>
    <t>(2)事業収支計画書</t>
    <phoneticPr fontId="1"/>
  </si>
  <si>
    <t>(3)事業資金計画書</t>
    <phoneticPr fontId="1"/>
  </si>
  <si>
    <t>（４）長期休業中開催加算申請書</t>
    <rPh sb="3" eb="5">
      <t>チョウキ</t>
    </rPh>
    <rPh sb="5" eb="7">
      <t>キュウギョウ</t>
    </rPh>
    <rPh sb="7" eb="8">
      <t>チュウ</t>
    </rPh>
    <rPh sb="8" eb="10">
      <t>カイサイ</t>
    </rPh>
    <rPh sb="10" eb="12">
      <t>カサン</t>
    </rPh>
    <rPh sb="12" eb="15">
      <t>シンセイショ</t>
    </rPh>
    <phoneticPr fontId="1"/>
  </si>
  <si>
    <t>(5)団体の定款または規約</t>
    <phoneticPr fontId="1"/>
  </si>
  <si>
    <t>(6)役員名簿</t>
    <phoneticPr fontId="1"/>
  </si>
  <si>
    <t>(7)その他市長が必要と認める書類</t>
    <phoneticPr fontId="1"/>
  </si>
  <si>
    <t>４　開催場所の状況</t>
    <rPh sb="2" eb="4">
      <t>カイサイ</t>
    </rPh>
    <rPh sb="4" eb="6">
      <t>バショ</t>
    </rPh>
    <rPh sb="7" eb="9">
      <t>ジョウキョウ</t>
    </rPh>
    <phoneticPr fontId="1"/>
  </si>
  <si>
    <t>↓長期加算フラグ（自動判定）</t>
    <rPh sb="1" eb="3">
      <t>チョウキ</t>
    </rPh>
    <rPh sb="3" eb="5">
      <t>カサン</t>
    </rPh>
    <rPh sb="9" eb="11">
      <t>ジドウ</t>
    </rPh>
    <rPh sb="11" eb="13">
      <t>ハンテイ</t>
    </rPh>
    <phoneticPr fontId="1"/>
  </si>
  <si>
    <t>※該当なしの場合「（4）長期休業中開催加算申請書」の文字が自動的に取消線で消える</t>
    <rPh sb="29" eb="31">
      <t>ジドウ</t>
    </rPh>
    <rPh sb="31" eb="32">
      <t>テキ</t>
    </rPh>
    <phoneticPr fontId="1"/>
  </si>
  <si>
    <t>運営スタッフ人数
（運営責任者を除く）</t>
    <rPh sb="6" eb="8">
      <t>ニンズウ</t>
    </rPh>
    <phoneticPr fontId="1"/>
  </si>
  <si>
    <t>学習支援</t>
    <rPh sb="0" eb="2">
      <t>ガクシュウ</t>
    </rPh>
    <rPh sb="2" eb="4">
      <t>シエン</t>
    </rPh>
    <phoneticPr fontId="1"/>
  </si>
  <si>
    <t>事業実施</t>
    <rPh sb="0" eb="2">
      <t>ジギョウ</t>
    </rPh>
    <rPh sb="2" eb="4">
      <t>ジッシ</t>
    </rPh>
    <phoneticPr fontId="1"/>
  </si>
  <si>
    <t>年間合計
回数</t>
    <rPh sb="0" eb="2">
      <t>ネンカン</t>
    </rPh>
    <rPh sb="2" eb="4">
      <t>ゴウケイ</t>
    </rPh>
    <rPh sb="5" eb="7">
      <t>カイスウ</t>
    </rPh>
    <phoneticPr fontId="1"/>
  </si>
  <si>
    <t>必要書類</t>
    <rPh sb="0" eb="2">
      <t>ヒツヨウ</t>
    </rPh>
    <rPh sb="2" eb="4">
      <t>ショルイ</t>
    </rPh>
    <phoneticPr fontId="1"/>
  </si>
  <si>
    <t>事業計画書（項目１～４）（様式第1-2号）</t>
    <rPh sb="6" eb="8">
      <t>コウモク</t>
    </rPh>
    <phoneticPr fontId="1"/>
  </si>
  <si>
    <t>事業計画書（項目５）（様式第1-2号）</t>
    <rPh sb="6" eb="8">
      <t>コウモク</t>
    </rPh>
    <phoneticPr fontId="1"/>
  </si>
  <si>
    <t>⑫</t>
    <phoneticPr fontId="1"/>
  </si>
  <si>
    <t>必要
※既存の定款・会則がある場合は入力不要</t>
    <rPh sb="0" eb="2">
      <t>ヒツヨウ</t>
    </rPh>
    <rPh sb="4" eb="6">
      <t>キソン</t>
    </rPh>
    <rPh sb="7" eb="9">
      <t>テイカン</t>
    </rPh>
    <rPh sb="10" eb="12">
      <t>カイソク</t>
    </rPh>
    <rPh sb="15" eb="17">
      <t>バアイ</t>
    </rPh>
    <rPh sb="18" eb="20">
      <t>ニュウリョク</t>
    </rPh>
    <rPh sb="20" eb="22">
      <t>フヨウ</t>
    </rPh>
    <phoneticPr fontId="1"/>
  </si>
  <si>
    <t>必要
※法人格がない団体は入力不要</t>
    <rPh sb="0" eb="2">
      <t>ヒツヨウ</t>
    </rPh>
    <rPh sb="4" eb="5">
      <t>ホウ</t>
    </rPh>
    <rPh sb="5" eb="7">
      <t>ジンカク</t>
    </rPh>
    <rPh sb="10" eb="12">
      <t>ダンタイ</t>
    </rPh>
    <rPh sb="13" eb="15">
      <t>ニュウリョク</t>
    </rPh>
    <rPh sb="15" eb="17">
      <t>フヨウ</t>
    </rPh>
    <phoneticPr fontId="1"/>
  </si>
  <si>
    <t>福岡市子どもの食と居場所づくり支援事業補助金　長期休業中開催加算申請書</t>
    <rPh sb="23" eb="25">
      <t>チョウキ</t>
    </rPh>
    <rPh sb="25" eb="28">
      <t>キュウギョウチュウ</t>
    </rPh>
    <rPh sb="28" eb="30">
      <t>カイサイ</t>
    </rPh>
    <rPh sb="30" eb="32">
      <t>カサン</t>
    </rPh>
    <rPh sb="32" eb="34">
      <t>シンセイ</t>
    </rPh>
    <rPh sb="34" eb="35">
      <t>ショ</t>
    </rPh>
    <phoneticPr fontId="1"/>
  </si>
  <si>
    <t>※表中の「※」は長期休業中の開催日</t>
    <phoneticPr fontId="1"/>
  </si>
  <si>
    <t>４月・７月・８月・12月・１月・３月の開催回数</t>
    <rPh sb="19" eb="21">
      <t>カイサイ</t>
    </rPh>
    <rPh sb="21" eb="23">
      <t>カイスウ</t>
    </rPh>
    <phoneticPr fontId="1"/>
  </si>
  <si>
    <t>加算除外日
※加算対象外となる4日分の開催日を記入</t>
    <rPh sb="0" eb="2">
      <t>カサン</t>
    </rPh>
    <rPh sb="2" eb="4">
      <t>ジョガイ</t>
    </rPh>
    <rPh sb="4" eb="5">
      <t>ビ</t>
    </rPh>
    <rPh sb="16" eb="17">
      <t>ニチ</t>
    </rPh>
    <rPh sb="17" eb="18">
      <t>ブン</t>
    </rPh>
    <rPh sb="19" eb="22">
      <t>カイサイビ</t>
    </rPh>
    <rPh sb="23" eb="25">
      <t>キニュウ</t>
    </rPh>
    <phoneticPr fontId="1"/>
  </si>
  <si>
    <t>加算対象日
　①―②　※このうち、長期休業中以外の開催日は
　　　　　　　　加算対象外のため含まない</t>
    <rPh sb="0" eb="2">
      <t>カサン</t>
    </rPh>
    <rPh sb="2" eb="4">
      <t>タイショウ</t>
    </rPh>
    <rPh sb="4" eb="5">
      <t>ビ</t>
    </rPh>
    <rPh sb="17" eb="19">
      <t>チョウキ</t>
    </rPh>
    <rPh sb="19" eb="21">
      <t>キュウギョウ</t>
    </rPh>
    <rPh sb="21" eb="22">
      <t>チュウ</t>
    </rPh>
    <rPh sb="22" eb="24">
      <t>イガイ</t>
    </rPh>
    <rPh sb="25" eb="27">
      <t>カイサイ</t>
    </rPh>
    <rPh sb="27" eb="28">
      <t>ビ</t>
    </rPh>
    <rPh sb="38" eb="40">
      <t>カサン</t>
    </rPh>
    <rPh sb="40" eb="42">
      <t>タイガイ</t>
    </rPh>
    <rPh sb="46" eb="47">
      <t>フク</t>
    </rPh>
    <phoneticPr fontId="1"/>
  </si>
  <si>
    <r>
      <t>経費按分</t>
    </r>
    <r>
      <rPr>
        <b/>
        <sz val="14"/>
        <color theme="1"/>
        <rFont val="BIZ UDPゴシック"/>
        <family val="3"/>
        <charset val="128"/>
      </rPr>
      <t xml:space="preserve">
</t>
    </r>
    <r>
      <rPr>
        <b/>
        <sz val="16"/>
        <color theme="1"/>
        <rFont val="BIZ UDPゴシック"/>
        <family val="3"/>
        <charset val="128"/>
      </rPr>
      <t>（年間経費⑥　×　加算対象回数④／年間の実施回数）</t>
    </r>
    <rPh sb="0" eb="2">
      <t>ケイヒ</t>
    </rPh>
    <rPh sb="2" eb="4">
      <t>アンブン</t>
    </rPh>
    <rPh sb="6" eb="8">
      <t>ネンカン</t>
    </rPh>
    <rPh sb="8" eb="10">
      <t>ケイヒ</t>
    </rPh>
    <rPh sb="14" eb="16">
      <t>カサン</t>
    </rPh>
    <rPh sb="16" eb="18">
      <t>タイショウ</t>
    </rPh>
    <rPh sb="18" eb="20">
      <t>カイスウ</t>
    </rPh>
    <rPh sb="22" eb="24">
      <t>ネンカン</t>
    </rPh>
    <rPh sb="25" eb="27">
      <t>ジッシ</t>
    </rPh>
    <rPh sb="27" eb="29">
      <t>カイスウ</t>
    </rPh>
    <phoneticPr fontId="1"/>
  </si>
  <si>
    <t>長期休業中開催加算額</t>
    <rPh sb="0" eb="2">
      <t>チョウキ</t>
    </rPh>
    <rPh sb="2" eb="4">
      <t>キュウギョウ</t>
    </rPh>
    <rPh sb="4" eb="5">
      <t>チュウ</t>
    </rPh>
    <rPh sb="5" eb="7">
      <t>カイサイ</t>
    </rPh>
    <rPh sb="7" eb="10">
      <t>カサンガク</t>
    </rPh>
    <phoneticPr fontId="1"/>
  </si>
  <si>
    <r>
      <t xml:space="preserve">必要
</t>
    </r>
    <r>
      <rPr>
        <sz val="10.5"/>
        <color theme="1"/>
        <rFont val="BIZ UDPゴシック"/>
        <family val="3"/>
        <charset val="128"/>
      </rPr>
      <t>※所定の決算書類を作成されている場合は入力不要</t>
    </r>
    <rPh sb="0" eb="2">
      <t>ヒツヨウ</t>
    </rPh>
    <rPh sb="4" eb="6">
      <t>ショテイ</t>
    </rPh>
    <rPh sb="7" eb="9">
      <t>ケッサン</t>
    </rPh>
    <rPh sb="9" eb="11">
      <t>ショルイ</t>
    </rPh>
    <rPh sb="12" eb="14">
      <t>サクセイ</t>
    </rPh>
    <rPh sb="19" eb="21">
      <t>バアイ</t>
    </rPh>
    <rPh sb="22" eb="24">
      <t>ニュウリョク</t>
    </rPh>
    <rPh sb="24" eb="26">
      <t>フヨウ</t>
    </rPh>
    <phoneticPr fontId="1"/>
  </si>
  <si>
    <t>必要
※該当しない団体は入力不要</t>
    <rPh sb="0" eb="2">
      <t>ヒツヨウ</t>
    </rPh>
    <rPh sb="4" eb="6">
      <t>ガイトウ</t>
    </rPh>
    <rPh sb="9" eb="11">
      <t>ダンタイ</t>
    </rPh>
    <rPh sb="12" eb="14">
      <t>ニュウリョク</t>
    </rPh>
    <rPh sb="14" eb="16">
      <t>フヨウ</t>
    </rPh>
    <phoneticPr fontId="1"/>
  </si>
  <si>
    <r>
      <rPr>
        <b/>
        <sz val="12"/>
        <color rgb="FFFF0000"/>
        <rFont val="BIZ UDPゴシック"/>
        <family val="3"/>
        <charset val="128"/>
      </rPr>
      <t>　　</t>
    </r>
    <r>
      <rPr>
        <b/>
        <u/>
        <sz val="12"/>
        <color rgb="FFFF0000"/>
        <rFont val="BIZ UDPゴシック"/>
        <family val="3"/>
        <charset val="128"/>
      </rPr>
      <t xml:space="preserve">自動反映する関数が設定されています。
</t>
    </r>
    <r>
      <rPr>
        <b/>
        <sz val="12"/>
        <color rgb="FFFF0000"/>
        <rFont val="BIZ UDPゴシック"/>
        <family val="3"/>
        <charset val="128"/>
      </rPr>
      <t>　　</t>
    </r>
    <r>
      <rPr>
        <b/>
        <u/>
        <sz val="12"/>
        <color rgb="FFFF0000"/>
        <rFont val="BIZ UDPゴシック"/>
        <family val="3"/>
        <charset val="128"/>
      </rPr>
      <t>ベージュ色のセル以外には入力・編集を行わないようお願いいたします。</t>
    </r>
    <phoneticPr fontId="1"/>
  </si>
  <si>
    <t>■　長期休業中開催加算申請書について</t>
    <phoneticPr fontId="1"/>
  </si>
  <si>
    <t>■　【重要】入力ルール</t>
    <rPh sb="3" eb="5">
      <t>ジュウヨウ</t>
    </rPh>
    <rPh sb="6" eb="8">
      <t>ニュウリョク</t>
    </rPh>
    <phoneticPr fontId="1"/>
  </si>
  <si>
    <t>　長期休業中開催加算申請書（様式第1-5号）は、
　他の書類の入力内容に基づき自動で反映される仕組み になっています。
　加算の対象となるかどうかは、以下の表に自動表示されます。</t>
    <rPh sb="74" eb="76">
      <t>イカ</t>
    </rPh>
    <rPh sb="78" eb="79">
      <t>ヒョウ</t>
    </rPh>
    <phoneticPr fontId="1"/>
  </si>
  <si>
    <t>福岡市子どもの食と居場所づくり支援事業　申請書類作成ガイド</t>
    <rPh sb="0" eb="3">
      <t>フクオカシ</t>
    </rPh>
    <phoneticPr fontId="1"/>
  </si>
  <si>
    <t>①から順番に各シートの入力をお願いします（一部入力不要のシートあり）。</t>
    <rPh sb="3" eb="5">
      <t>ジュンバン</t>
    </rPh>
    <rPh sb="6" eb="7">
      <t>カク</t>
    </rPh>
    <rPh sb="11" eb="13">
      <t>ニュウリョク</t>
    </rPh>
    <rPh sb="15" eb="16">
      <t>ネガ</t>
    </rPh>
    <rPh sb="21" eb="23">
      <t>イチブ</t>
    </rPh>
    <rPh sb="23" eb="25">
      <t>ニュウリョク</t>
    </rPh>
    <rPh sb="25" eb="27">
      <t>フヨウ</t>
    </rPh>
    <phoneticPr fontId="1"/>
  </si>
  <si>
    <t>利用想定人数</t>
    <rPh sb="0" eb="4">
      <t>リヨウソウテイ</t>
    </rPh>
    <rPh sb="4" eb="6">
      <t>ニンズウ</t>
    </rPh>
    <phoneticPr fontId="1"/>
  </si>
  <si>
    <t>年間合計</t>
    <rPh sb="0" eb="2">
      <t>ネンカン</t>
    </rPh>
    <rPh sb="2" eb="4">
      <t>ゴウケイ</t>
    </rPh>
    <phoneticPr fontId="1"/>
  </si>
  <si>
    <t>回</t>
    <rPh sb="0" eb="1">
      <t>カイ</t>
    </rPh>
    <phoneticPr fontId="1"/>
  </si>
  <si>
    <t>人</t>
    <rPh sb="0" eb="1">
      <t>ニン</t>
    </rPh>
    <phoneticPr fontId="1"/>
  </si>
  <si>
    <t>●</t>
    <phoneticPr fontId="1"/>
  </si>
  <si>
    <t>ﾃﾝｼﾞﾝｺﾄﾞﾓｼｴﾝｸﾞﾙｰﾌﾟ ｶｲﾁｮｳ ﾐﾗｲ ﾊﾅｺ</t>
    <phoneticPr fontId="1"/>
  </si>
  <si>
    <t>希望しない</t>
    <rPh sb="0" eb="2">
      <t>キボウ</t>
    </rPh>
    <phoneticPr fontId="1"/>
  </si>
  <si>
    <t>一部前金払いでの交付を希望する</t>
    <rPh sb="0" eb="2">
      <t>イチブ</t>
    </rPh>
    <rPh sb="2" eb="3">
      <t>マエ</t>
    </rPh>
    <phoneticPr fontId="1"/>
  </si>
  <si>
    <t>理由　</t>
    <phoneticPr fontId="1"/>
  </si>
  <si>
    <t>※</t>
    <phoneticPr fontId="1"/>
  </si>
  <si>
    <t>金</t>
    <rPh sb="0" eb="1">
      <t>キン</t>
    </rPh>
    <phoneticPr fontId="1"/>
  </si>
  <si>
    <t>円</t>
    <rPh sb="0" eb="1">
      <t>エン</t>
    </rPh>
    <phoneticPr fontId="1"/>
  </si>
  <si>
    <r>
      <t>理由　</t>
    </r>
    <r>
      <rPr>
        <sz val="11"/>
        <color rgb="FFFF0000"/>
        <rFont val="BIZ UDP明朝 Medium"/>
        <family val="1"/>
        <charset val="128"/>
      </rPr>
      <t>補助金を事業の主な活動資金としており、事業を円滑に実施するためには全額前払いが必要なため</t>
    </r>
    <phoneticPr fontId="1"/>
  </si>
  <si>
    <t>8/27</t>
  </si>
  <si>
    <t>8/28</t>
  </si>
  <si>
    <t>8/29</t>
  </si>
  <si>
    <t>8/30</t>
  </si>
  <si>
    <t>8/27,8/28,8/29,8/30</t>
  </si>
  <si>
    <t>4/1</t>
  </si>
  <si>
    <t>4/2</t>
  </si>
  <si>
    <t>4/3</t>
  </si>
  <si>
    <t>4/29</t>
  </si>
  <si>
    <t>4/30</t>
  </si>
  <si>
    <t>5/1</t>
  </si>
  <si>
    <t>6/5</t>
  </si>
  <si>
    <t>7/1</t>
  </si>
  <si>
    <t>7/2</t>
  </si>
  <si>
    <t>7/3</t>
  </si>
  <si>
    <t>7/4</t>
  </si>
  <si>
    <t>7/23</t>
  </si>
  <si>
    <t>7/24</t>
  </si>
  <si>
    <t>8/1</t>
  </si>
  <si>
    <t>8/31</t>
  </si>
  <si>
    <t>9/4</t>
  </si>
  <si>
    <t>10/2</t>
  </si>
  <si>
    <t>11/6</t>
  </si>
  <si>
    <t>12/4</t>
  </si>
  <si>
    <t>1/8</t>
  </si>
  <si>
    <t>2/5</t>
  </si>
  <si>
    <t>3/5</t>
  </si>
  <si>
    <t>3/28</t>
  </si>
  <si>
    <t>3/29</t>
  </si>
  <si>
    <t>3/30</t>
  </si>
  <si>
    <t>3/31</t>
  </si>
  <si>
    <t>4/29,4/30,※4/1,※4/2</t>
  </si>
  <si>
    <t>7/1,7/2,7/3,7/4</t>
  </si>
  <si>
    <t>3/5,※3/28,※3/29,※3/30</t>
  </si>
  <si>
    <t>※4/3</t>
  </si>
  <si>
    <t>※7/23,※7/24</t>
  </si>
  <si>
    <t>※8/1</t>
  </si>
  <si>
    <t>※3/31</t>
  </si>
  <si>
    <t>※4/1,※4/2,※4/3,4/29,4/30</t>
  </si>
  <si>
    <t>7/1,7/2,7/3,7/4,※7/23,※7/24</t>
  </si>
  <si>
    <t>※8/1,8/27,8/28,8/29,8/30,8/31</t>
  </si>
  <si>
    <t>3/5,※3/28,※3/29,※3/30,※3/31</t>
  </si>
  <si>
    <t>7/2,7/3,7/4,※7/23</t>
  </si>
  <si>
    <t>※7/24</t>
  </si>
  <si>
    <t>7/2,7/3,7/4,※7/23,※7/24</t>
  </si>
  <si>
    <t>団体名：</t>
    <rPh sb="0" eb="3">
      <t>ダンタイメイ</t>
    </rPh>
    <phoneticPr fontId="1"/>
  </si>
  <si>
    <t>５　年間事業計画</t>
    <rPh sb="2" eb="4">
      <t>ネンカン</t>
    </rPh>
    <rPh sb="4" eb="6">
      <t>ジギョウ</t>
    </rPh>
    <rPh sb="6" eb="8">
      <t>ケイカク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</si>
</sst>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_ "/>
    <numFmt numFmtId="177" formatCode="#\ &quot;か年目&quot;"/>
    <numFmt numFmtId="178" formatCode="#\ &quot;回/月&quot;"/>
    <numFmt numFmtId="179" formatCode="#\ &quot;月&quot;"/>
    <numFmt numFmtId="180" formatCode="0&quot;月&quot;"/>
    <numFmt numFmtId="181" formatCode="#,##0&quot;回&quot;"/>
    <numFmt numFmtId="182" formatCode="#,##0_);[Red]\(#,##0\)"/>
    <numFmt numFmtId="183" formatCode="00"/>
    <numFmt numFmtId="184" formatCode="0&quot;回&quot;"/>
    <numFmt numFmtId="185" formatCode="#,##0&quot; 円&quot;"/>
    <numFmt numFmtId="186" formatCode="#,##0_ ;[Red]\-#,##0\ "/>
    <numFmt numFmtId="187" formatCode="0.0"/>
    <numFmt numFmtId="188" formatCode="[$]ggge&quot;年&quot;m&quot;月&quot;d&quot;日&quot;\(aaa\)" x16r2:formatCode16="[$-ja-JP-x-gannen]ggge&quot;年&quot;m&quot;月&quot;d&quot;日&quot;\(aaa\)"/>
  </numFmts>
  <fonts count="94" x14ac:knownFonts="1">
    <font>
      <sz val="11"/>
      <color theme="1"/>
      <name val="Meiryo UI"/>
      <family val="2"/>
      <scheme val="minor"/>
    </font>
    <font>
      <sz val="6"/>
      <name val="Meiryo UI"/>
      <family val="3"/>
      <charset val="128"/>
      <scheme val="minor"/>
    </font>
    <font>
      <sz val="11"/>
      <name val="ＭＳ Ｐゴシック"/>
      <family val="3"/>
      <charset val="128"/>
    </font>
    <font>
      <sz val="6"/>
      <name val="ＭＳ Ｐゴシック"/>
      <family val="3"/>
      <charset val="128"/>
    </font>
    <font>
      <b/>
      <sz val="11"/>
      <color theme="1"/>
      <name val="Meiryo UI"/>
      <family val="3"/>
      <charset val="128"/>
      <scheme val="minor"/>
    </font>
    <font>
      <sz val="11"/>
      <color theme="1"/>
      <name val="Meiryo UI"/>
      <family val="3"/>
      <charset val="128"/>
      <scheme val="minor"/>
    </font>
    <font>
      <b/>
      <sz val="11"/>
      <name val="Meiryo UI"/>
      <family val="3"/>
      <charset val="128"/>
      <scheme val="minor"/>
    </font>
    <font>
      <sz val="11"/>
      <name val="Meiryo UI"/>
      <family val="3"/>
      <charset val="128"/>
      <scheme val="minor"/>
    </font>
    <font>
      <b/>
      <sz val="12"/>
      <name val="Meiryo UI"/>
      <family val="3"/>
      <charset val="128"/>
      <scheme val="minor"/>
    </font>
    <font>
      <b/>
      <sz val="14"/>
      <name val="Meiryo UI"/>
      <family val="3"/>
      <charset val="128"/>
      <scheme val="minor"/>
    </font>
    <font>
      <sz val="12"/>
      <name val="Meiryo UI"/>
      <family val="3"/>
      <charset val="128"/>
      <scheme val="minor"/>
    </font>
    <font>
      <sz val="14"/>
      <name val="Meiryo UI"/>
      <family val="3"/>
      <charset val="128"/>
      <scheme val="minor"/>
    </font>
    <font>
      <b/>
      <sz val="18"/>
      <color theme="1"/>
      <name val="Meiryo UI"/>
      <family val="3"/>
      <charset val="128"/>
      <scheme val="minor"/>
    </font>
    <font>
      <b/>
      <sz val="18"/>
      <color rgb="FF0070C0"/>
      <name val="Meiryo UI"/>
      <family val="3"/>
      <charset val="128"/>
      <scheme val="minor"/>
    </font>
    <font>
      <sz val="10"/>
      <name val="Meiryo UI"/>
      <family val="3"/>
      <charset val="128"/>
      <scheme val="minor"/>
    </font>
    <font>
      <b/>
      <sz val="14"/>
      <color rgb="FFFF0000"/>
      <name val="Meiryo UI"/>
      <family val="3"/>
      <charset val="128"/>
      <scheme val="minor"/>
    </font>
    <font>
      <b/>
      <sz val="16"/>
      <name val="Meiryo UI"/>
      <family val="3"/>
      <charset val="128"/>
      <scheme val="minor"/>
    </font>
    <font>
      <b/>
      <sz val="18"/>
      <name val="Meiryo UI"/>
      <family val="3"/>
      <charset val="128"/>
      <scheme val="minor"/>
    </font>
    <font>
      <b/>
      <u/>
      <sz val="18"/>
      <name val="Meiryo UI"/>
      <family val="3"/>
      <charset val="128"/>
      <scheme val="minor"/>
    </font>
    <font>
      <b/>
      <sz val="12"/>
      <name val="BIZ UDPゴシック"/>
      <family val="3"/>
      <charset val="128"/>
    </font>
    <font>
      <sz val="11"/>
      <name val="BIZ UDP明朝 Medium"/>
      <family val="1"/>
      <charset val="128"/>
    </font>
    <font>
      <u/>
      <sz val="11"/>
      <color rgb="FFFF0000"/>
      <name val="ＭＳ 明朝"/>
      <family val="1"/>
      <charset val="128"/>
    </font>
    <font>
      <sz val="11"/>
      <name val="ＭＳ 明朝"/>
      <family val="1"/>
      <charset val="128"/>
    </font>
    <font>
      <b/>
      <sz val="14"/>
      <name val="BIZ UDPゴシック"/>
      <family val="3"/>
      <charset val="128"/>
    </font>
    <font>
      <sz val="14"/>
      <name val="BIZ UDP明朝 Medium"/>
      <family val="1"/>
      <charset val="128"/>
    </font>
    <font>
      <b/>
      <sz val="11"/>
      <name val="BIZ UDP明朝 Medium"/>
      <family val="1"/>
      <charset val="128"/>
    </font>
    <font>
      <b/>
      <sz val="11"/>
      <name val="BIZ UDPゴシック"/>
      <family val="3"/>
      <charset val="128"/>
    </font>
    <font>
      <sz val="9"/>
      <name val="BIZ UDP明朝 Medium"/>
      <family val="1"/>
      <charset val="128"/>
    </font>
    <font>
      <b/>
      <sz val="18"/>
      <name val="BIZ UDP明朝 Medium"/>
      <family val="1"/>
      <charset val="128"/>
    </font>
    <font>
      <b/>
      <sz val="14"/>
      <name val="BIZ UDP明朝 Medium"/>
      <family val="1"/>
      <charset val="128"/>
    </font>
    <font>
      <b/>
      <sz val="12"/>
      <name val="BIZ UDP明朝 Medium"/>
      <family val="1"/>
      <charset val="128"/>
    </font>
    <font>
      <sz val="20"/>
      <name val="BIZ UDP明朝 Medium"/>
      <family val="1"/>
      <charset val="128"/>
    </font>
    <font>
      <sz val="16"/>
      <name val="BIZ UDP明朝 Medium"/>
      <family val="1"/>
      <charset val="128"/>
    </font>
    <font>
      <sz val="18"/>
      <name val="BIZ UDP明朝 Medium"/>
      <family val="1"/>
      <charset val="128"/>
    </font>
    <font>
      <sz val="12"/>
      <name val="BIZ UDP明朝 Medium"/>
      <family val="1"/>
      <charset val="128"/>
    </font>
    <font>
      <sz val="10"/>
      <name val="BIZ UDP明朝 Medium"/>
      <family val="1"/>
      <charset val="128"/>
    </font>
    <font>
      <sz val="11"/>
      <color rgb="FFFF0000"/>
      <name val="BIZ UDP明朝 Medium"/>
      <family val="1"/>
      <charset val="128"/>
    </font>
    <font>
      <sz val="11"/>
      <color theme="1"/>
      <name val="BIZ UDP明朝 Medium"/>
      <family val="1"/>
      <charset val="128"/>
    </font>
    <font>
      <sz val="11"/>
      <color rgb="FF000000"/>
      <name val="BIZ UDP明朝 Medium"/>
      <family val="1"/>
      <charset val="128"/>
    </font>
    <font>
      <sz val="12"/>
      <color theme="1"/>
      <name val="BIZ UDPゴシック"/>
      <family val="3"/>
      <charset val="128"/>
    </font>
    <font>
      <sz val="9"/>
      <color theme="1"/>
      <name val="BIZ UDP明朝 Medium"/>
      <family val="1"/>
      <charset val="128"/>
    </font>
    <font>
      <b/>
      <sz val="11"/>
      <color theme="1"/>
      <name val="BIZ UDP明朝 Medium"/>
      <family val="1"/>
      <charset val="128"/>
    </font>
    <font>
      <sz val="11"/>
      <color rgb="FFFF0000"/>
      <name val="Meiryo UI"/>
      <family val="2"/>
      <scheme val="minor"/>
    </font>
    <font>
      <sz val="11"/>
      <color theme="1"/>
      <name val="Meiryo UI"/>
      <family val="2"/>
      <scheme val="minor"/>
    </font>
    <font>
      <sz val="20"/>
      <color rgb="FFFF0000"/>
      <name val="BIZ UDP明朝 Medium"/>
      <family val="1"/>
      <charset val="128"/>
    </font>
    <font>
      <sz val="14"/>
      <color rgb="FFFF0000"/>
      <name val="BIZ UDP明朝 Medium"/>
      <family val="1"/>
      <charset val="128"/>
    </font>
    <font>
      <sz val="18"/>
      <color rgb="FFFF0000"/>
      <name val="BIZ UDP明朝 Medium"/>
      <family val="1"/>
      <charset val="128"/>
    </font>
    <font>
      <sz val="16"/>
      <color rgb="FFFF0000"/>
      <name val="BIZ UDP明朝 Medium"/>
      <family val="1"/>
      <charset val="128"/>
    </font>
    <font>
      <sz val="16"/>
      <color theme="1"/>
      <name val="BIZ UDPゴシック"/>
      <family val="3"/>
      <charset val="128"/>
    </font>
    <font>
      <sz val="16"/>
      <color theme="1"/>
      <name val="Meiryo UI"/>
      <family val="2"/>
      <scheme val="minor"/>
    </font>
    <font>
      <sz val="18"/>
      <color theme="1"/>
      <name val="BIZ UDゴシック"/>
      <family val="3"/>
      <charset val="128"/>
    </font>
    <font>
      <b/>
      <sz val="20"/>
      <color theme="1"/>
      <name val="BIZ UDPゴシック"/>
      <family val="3"/>
      <charset val="128"/>
    </font>
    <font>
      <b/>
      <sz val="18"/>
      <color theme="1"/>
      <name val="BIZ UDPゴシック"/>
      <family val="3"/>
      <charset val="128"/>
    </font>
    <font>
      <b/>
      <sz val="16"/>
      <color theme="1"/>
      <name val="BIZ UDPゴシック"/>
      <family val="3"/>
      <charset val="128"/>
    </font>
    <font>
      <b/>
      <sz val="14"/>
      <color theme="1"/>
      <name val="BIZ UDPゴシック"/>
      <family val="3"/>
      <charset val="128"/>
    </font>
    <font>
      <sz val="14"/>
      <color theme="1"/>
      <name val="BIZ UDPゴシック"/>
      <family val="3"/>
      <charset val="128"/>
    </font>
    <font>
      <sz val="16"/>
      <name val="BIZ UDPゴシック"/>
      <family val="3"/>
      <charset val="128"/>
    </font>
    <font>
      <sz val="16"/>
      <color rgb="FFFF0000"/>
      <name val="Meiryo UI"/>
      <family val="2"/>
      <scheme val="minor"/>
    </font>
    <font>
      <sz val="11"/>
      <color theme="1"/>
      <name val="BIZ UDPゴシック"/>
      <family val="3"/>
      <charset val="128"/>
    </font>
    <font>
      <sz val="22"/>
      <color theme="1"/>
      <name val="BIZ UDPゴシック"/>
      <family val="3"/>
      <charset val="128"/>
    </font>
    <font>
      <sz val="10"/>
      <color theme="1"/>
      <name val="BIZ UDPゴシック"/>
      <family val="3"/>
      <charset val="128"/>
    </font>
    <font>
      <sz val="11"/>
      <color rgb="FFFF0000"/>
      <name val="BIZ UDPゴシック"/>
      <family val="3"/>
      <charset val="128"/>
    </font>
    <font>
      <sz val="10"/>
      <color rgb="FFFF0000"/>
      <name val="BIZ UDP明朝 Medium"/>
      <family val="1"/>
      <charset val="128"/>
    </font>
    <font>
      <sz val="11"/>
      <color rgb="FFFF0000"/>
      <name val="Meiryo UI"/>
      <family val="3"/>
      <charset val="128"/>
      <scheme val="minor"/>
    </font>
    <font>
      <sz val="9"/>
      <color rgb="FFFF0000"/>
      <name val="BIZ UDP明朝 Medium"/>
      <family val="1"/>
      <charset val="128"/>
    </font>
    <font>
      <sz val="11"/>
      <name val="BIZ UDPゴシック"/>
      <family val="3"/>
      <charset val="128"/>
    </font>
    <font>
      <sz val="12"/>
      <name val="BIZ UDPゴシック"/>
      <family val="3"/>
      <charset val="128"/>
    </font>
    <font>
      <b/>
      <sz val="12"/>
      <color theme="0"/>
      <name val="BIZ UDPゴシック"/>
      <family val="3"/>
      <charset val="128"/>
    </font>
    <font>
      <sz val="14"/>
      <name val="BIZ UDPゴシック"/>
      <family val="3"/>
      <charset val="128"/>
    </font>
    <font>
      <b/>
      <u/>
      <sz val="14"/>
      <name val="BIZ UDPゴシック"/>
      <family val="3"/>
      <charset val="128"/>
    </font>
    <font>
      <b/>
      <sz val="14"/>
      <name val="ＭＳ Ｐゴシック"/>
      <family val="3"/>
      <charset val="128"/>
    </font>
    <font>
      <sz val="11"/>
      <color theme="1"/>
      <name val="ＭＳ 明朝"/>
      <family val="1"/>
      <charset val="128"/>
    </font>
    <font>
      <sz val="12"/>
      <color theme="1"/>
      <name val="ＭＳ ゴシック"/>
      <family val="3"/>
      <charset val="128"/>
    </font>
    <font>
      <b/>
      <u/>
      <sz val="11"/>
      <color theme="1"/>
      <name val="ＭＳ 明朝"/>
      <family val="1"/>
      <charset val="128"/>
    </font>
    <font>
      <sz val="12"/>
      <color theme="1"/>
      <name val="Meiryo UI"/>
      <family val="2"/>
      <scheme val="minor"/>
    </font>
    <font>
      <u val="double"/>
      <sz val="12"/>
      <color theme="1"/>
      <name val="ＭＳ ゴシック"/>
      <family val="3"/>
      <charset val="128"/>
    </font>
    <font>
      <sz val="11"/>
      <color rgb="FFFF0000"/>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b/>
      <u/>
      <sz val="9"/>
      <color theme="1"/>
      <name val="ＭＳ 明朝"/>
      <family val="1"/>
      <charset val="128"/>
    </font>
    <font>
      <b/>
      <sz val="11"/>
      <color theme="0" tint="-4.9989318521683403E-2"/>
      <name val="Meiryo UI"/>
      <family val="3"/>
      <charset val="128"/>
      <scheme val="minor"/>
    </font>
    <font>
      <b/>
      <sz val="11"/>
      <color theme="0"/>
      <name val="Meiryo UI"/>
      <family val="3"/>
      <charset val="128"/>
      <scheme val="minor"/>
    </font>
    <font>
      <sz val="10"/>
      <color theme="1"/>
      <name val="Meiryo UI"/>
      <family val="2"/>
      <scheme val="minor"/>
    </font>
    <font>
      <b/>
      <sz val="26"/>
      <name val="BIZ UDPゴシック"/>
      <family val="3"/>
      <charset val="128"/>
    </font>
    <font>
      <sz val="10.5"/>
      <color theme="1"/>
      <name val="BIZ UDPゴシック"/>
      <family val="3"/>
      <charset val="128"/>
    </font>
    <font>
      <b/>
      <u/>
      <sz val="12"/>
      <color rgb="FFFF0000"/>
      <name val="BIZ UDPゴシック"/>
      <family val="3"/>
      <charset val="128"/>
    </font>
    <font>
      <b/>
      <sz val="12"/>
      <color rgb="FFFF0000"/>
      <name val="BIZ UDPゴシック"/>
      <family val="3"/>
      <charset val="128"/>
    </font>
    <font>
      <b/>
      <u/>
      <sz val="11"/>
      <name val="BIZ UDPゴシック"/>
      <family val="3"/>
      <charset val="128"/>
    </font>
    <font>
      <b/>
      <sz val="22"/>
      <name val="BIZ UDPゴシック"/>
      <family val="3"/>
      <charset val="128"/>
    </font>
    <font>
      <sz val="6"/>
      <name val="BIZ UDP明朝 Medium"/>
      <family val="1"/>
      <charset val="128"/>
    </font>
    <font>
      <sz val="12"/>
      <color rgb="FFFF0000"/>
      <name val="BIZ UDP明朝 Medium"/>
      <family val="1"/>
      <charset val="128"/>
    </font>
    <font>
      <b/>
      <sz val="24"/>
      <name val="BIZ UDPゴシック"/>
      <family val="3"/>
      <charset val="128"/>
    </font>
    <font>
      <b/>
      <sz val="9"/>
      <color theme="0" tint="-0.249977111117893"/>
      <name val="BIZ UDPゴシック"/>
      <family val="3"/>
      <charset val="128"/>
    </font>
  </fonts>
  <fills count="12">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rgb="FFCC99FF"/>
        <bgColor indexed="64"/>
      </patternFill>
    </fill>
    <fill>
      <patternFill patternType="solid">
        <fgColor rgb="FFFF9999"/>
        <bgColor indexed="64"/>
      </patternFill>
    </fill>
    <fill>
      <patternFill patternType="solid">
        <fgColor rgb="FF66CCFF"/>
        <bgColor indexed="64"/>
      </patternFill>
    </fill>
    <fill>
      <patternFill patternType="solid">
        <fgColor rgb="FFFFFF00"/>
        <bgColor indexed="64"/>
      </patternFill>
    </fill>
    <fill>
      <patternFill patternType="solid">
        <fgColor theme="0"/>
        <bgColor indexed="64"/>
      </patternFill>
    </fill>
    <fill>
      <patternFill patternType="solid">
        <fgColor theme="1"/>
        <bgColor indexed="64"/>
      </patternFill>
    </fill>
    <fill>
      <patternFill patternType="solid">
        <fgColor theme="8"/>
        <bgColor indexed="64"/>
      </patternFill>
    </fill>
    <fill>
      <patternFill patternType="solid">
        <fgColor theme="5"/>
        <bgColor indexed="64"/>
      </patternFill>
    </fill>
  </fills>
  <borders count="1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ck">
        <color indexed="64"/>
      </left>
      <right style="thick">
        <color indexed="64"/>
      </right>
      <top style="thick">
        <color indexed="64"/>
      </top>
      <bottom style="thick">
        <color indexed="64"/>
      </bottom>
      <diagonal/>
    </border>
    <border>
      <left/>
      <right/>
      <top style="dotted">
        <color auto="1"/>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style="thick">
        <color indexed="64"/>
      </left>
      <right style="thick">
        <color indexed="64"/>
      </right>
      <top style="thick">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medium">
        <color indexed="64"/>
      </bottom>
      <diagonal/>
    </border>
    <border>
      <left/>
      <right style="thin">
        <color indexed="64"/>
      </right>
      <top style="medium">
        <color indexed="64"/>
      </top>
      <bottom style="medium">
        <color indexed="64"/>
      </bottom>
      <diagonal/>
    </border>
    <border>
      <left/>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hair">
        <color indexed="64"/>
      </right>
      <top/>
      <bottom style="thin">
        <color indexed="64"/>
      </bottom>
      <diagonal/>
    </border>
    <border diagonalDown="1">
      <left style="medium">
        <color indexed="64"/>
      </left>
      <right style="medium">
        <color indexed="64"/>
      </right>
      <top style="thin">
        <color indexed="64"/>
      </top>
      <bottom/>
      <diagonal style="thin">
        <color indexed="64"/>
      </diagonal>
    </border>
    <border>
      <left style="thin">
        <color indexed="64"/>
      </left>
      <right style="hair">
        <color indexed="64"/>
      </right>
      <top style="thin">
        <color indexed="64"/>
      </top>
      <bottom style="thin">
        <color indexed="64"/>
      </bottom>
      <diagonal/>
    </border>
    <border diagonalDown="1">
      <left style="medium">
        <color indexed="64"/>
      </left>
      <right style="medium">
        <color indexed="64"/>
      </right>
      <top/>
      <bottom/>
      <diagonal style="thin">
        <color indexed="64"/>
      </diagonal>
    </border>
    <border diagonalDown="1">
      <left style="medium">
        <color indexed="64"/>
      </left>
      <right style="medium">
        <color indexed="64"/>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left style="medium">
        <color indexed="64"/>
      </left>
      <right style="medium">
        <color indexed="64"/>
      </right>
      <top style="thin">
        <color indexed="64"/>
      </top>
      <bottom style="hair">
        <color indexed="64"/>
      </bottom>
      <diagonal/>
    </border>
    <border diagonalDown="1">
      <left style="thin">
        <color indexed="64"/>
      </left>
      <right/>
      <top/>
      <bottom/>
      <diagonal style="thin">
        <color indexed="64"/>
      </diagonal>
    </border>
    <border diagonalDown="1">
      <left/>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medium">
        <color indexed="64"/>
      </top>
      <bottom style="medium">
        <color indexed="64"/>
      </bottom>
      <diagonal/>
    </border>
    <border>
      <left/>
      <right/>
      <top style="medium">
        <color indexed="64"/>
      </top>
      <bottom/>
      <diagonal/>
    </border>
    <border>
      <left style="thick">
        <color indexed="64"/>
      </left>
      <right style="thick">
        <color indexed="64"/>
      </right>
      <top/>
      <bottom style="thick">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style="thick">
        <color indexed="64"/>
      </left>
      <right style="thick">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bottom style="double">
        <color indexed="64"/>
      </bottom>
      <diagonal/>
    </border>
    <border>
      <left style="medium">
        <color indexed="64"/>
      </left>
      <right/>
      <top/>
      <bottom/>
      <diagonal/>
    </border>
    <border>
      <left style="thick">
        <color indexed="64"/>
      </left>
      <right style="thick">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thick">
        <color indexed="64"/>
      </left>
      <right style="thick">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ck">
        <color indexed="64"/>
      </left>
      <right style="thick">
        <color indexed="64"/>
      </right>
      <top/>
      <bottom/>
      <diagonal/>
    </border>
    <border>
      <left style="thick">
        <color indexed="64"/>
      </left>
      <right style="thick">
        <color indexed="64"/>
      </right>
      <top style="thick">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style="thin">
        <color indexed="64"/>
      </right>
      <top/>
      <bottom style="medium">
        <color indexed="64"/>
      </bottom>
      <diagonal/>
    </border>
    <border>
      <left style="thick">
        <color indexed="64"/>
      </left>
      <right style="thick">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top/>
      <bottom style="dotted">
        <color auto="1"/>
      </bottom>
      <diagonal/>
    </border>
    <border>
      <left style="hair">
        <color indexed="64"/>
      </left>
      <right/>
      <top style="hair">
        <color indexed="64"/>
      </top>
      <bottom style="thin">
        <color indexed="64"/>
      </bottom>
      <diagonal/>
    </border>
    <border>
      <left style="thick">
        <color indexed="64"/>
      </left>
      <right/>
      <top/>
      <bottom/>
      <diagonal/>
    </border>
    <border>
      <left style="thick">
        <color indexed="64"/>
      </left>
      <right/>
      <top style="double">
        <color indexed="64"/>
      </top>
      <bottom/>
      <diagonal/>
    </border>
    <border>
      <left style="thick">
        <color indexed="64"/>
      </left>
      <right style="thick">
        <color indexed="64"/>
      </right>
      <top style="medium">
        <color indexed="64"/>
      </top>
      <bottom/>
      <diagonal/>
    </border>
    <border>
      <left style="thick">
        <color indexed="64"/>
      </left>
      <right style="thick">
        <color indexed="64"/>
      </right>
      <top style="medium">
        <color indexed="64"/>
      </top>
      <bottom style="thin">
        <color indexed="64"/>
      </bottom>
      <diagonal/>
    </border>
    <border>
      <left style="thin">
        <color indexed="64"/>
      </left>
      <right style="medium">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ck">
        <color indexed="64"/>
      </left>
      <right/>
      <top/>
      <bottom style="thin">
        <color indexed="64"/>
      </bottom>
      <diagonal/>
    </border>
  </borders>
  <cellStyleXfs count="5">
    <xf numFmtId="0" fontId="0" fillId="0" borderId="0"/>
    <xf numFmtId="0" fontId="2" fillId="0" borderId="0">
      <alignment vertical="center"/>
    </xf>
    <xf numFmtId="176" fontId="2" fillId="0" borderId="0">
      <alignment vertical="center"/>
    </xf>
    <xf numFmtId="38" fontId="2" fillId="0" borderId="0" applyFont="0" applyFill="0" applyBorder="0" applyAlignment="0" applyProtection="0">
      <alignment vertical="center"/>
    </xf>
    <xf numFmtId="38" fontId="43" fillId="0" borderId="0" applyFont="0" applyFill="0" applyBorder="0" applyAlignment="0" applyProtection="0">
      <alignment vertical="center"/>
    </xf>
  </cellStyleXfs>
  <cellXfs count="744">
    <xf numFmtId="0" fontId="0" fillId="0" borderId="0" xfId="0"/>
    <xf numFmtId="0" fontId="4" fillId="0" borderId="0" xfId="0" applyFont="1"/>
    <xf numFmtId="0" fontId="6" fillId="0" borderId="0" xfId="1" applyFont="1" applyProtection="1">
      <alignment vertical="center"/>
    </xf>
    <xf numFmtId="0" fontId="7" fillId="0" borderId="0" xfId="1" applyFont="1" applyProtection="1">
      <alignment vertical="center"/>
    </xf>
    <xf numFmtId="0" fontId="5" fillId="0" borderId="0" xfId="0" applyFont="1" applyProtection="1"/>
    <xf numFmtId="0" fontId="5" fillId="0" borderId="0" xfId="0" applyFont="1" applyAlignment="1" applyProtection="1">
      <alignment vertical="center"/>
    </xf>
    <xf numFmtId="0" fontId="12" fillId="0" borderId="0" xfId="0" applyFont="1" applyAlignment="1" applyProtection="1">
      <alignment vertical="center"/>
    </xf>
    <xf numFmtId="0" fontId="10" fillId="0" borderId="0" xfId="1" applyFont="1" applyProtection="1">
      <alignment vertical="center"/>
    </xf>
    <xf numFmtId="0" fontId="6" fillId="0" borderId="0" xfId="1" applyFont="1" applyFill="1" applyBorder="1" applyAlignment="1" applyProtection="1">
      <alignment horizontal="center" vertical="center"/>
    </xf>
    <xf numFmtId="179" fontId="7" fillId="0" borderId="0" xfId="3" applyNumberFormat="1" applyFont="1" applyFill="1" applyBorder="1" applyProtection="1">
      <alignment vertical="center"/>
      <protection locked="0"/>
    </xf>
    <xf numFmtId="0" fontId="7" fillId="0" borderId="0" xfId="1" applyFont="1" applyAlignment="1" applyProtection="1">
      <alignment horizontal="left" vertical="center" wrapText="1"/>
    </xf>
    <xf numFmtId="0" fontId="10" fillId="0" borderId="0" xfId="1" applyFont="1" applyAlignment="1" applyProtection="1">
      <alignment horizontal="left" vertical="center"/>
    </xf>
    <xf numFmtId="177" fontId="10" fillId="0" borderId="0" xfId="3" applyNumberFormat="1" applyFont="1" applyFill="1" applyBorder="1" applyProtection="1">
      <alignment vertical="center"/>
      <protection locked="0"/>
    </xf>
    <xf numFmtId="0" fontId="8" fillId="0" borderId="0" xfId="1" applyFont="1" applyFill="1" applyBorder="1" applyAlignment="1" applyProtection="1">
      <alignment horizontal="center" vertical="center"/>
    </xf>
    <xf numFmtId="0" fontId="10" fillId="0" borderId="0" xfId="1" quotePrefix="1" applyFont="1" applyBorder="1" applyAlignment="1" applyProtection="1">
      <alignment vertical="center"/>
    </xf>
    <xf numFmtId="178" fontId="10" fillId="0" borderId="0" xfId="3" applyNumberFormat="1" applyFont="1" applyFill="1" applyBorder="1" applyProtection="1">
      <alignment vertical="center"/>
      <protection locked="0"/>
    </xf>
    <xf numFmtId="0" fontId="10" fillId="0" borderId="0" xfId="1" applyFont="1" applyFill="1" applyProtection="1">
      <alignment vertical="center"/>
    </xf>
    <xf numFmtId="0" fontId="10" fillId="0" borderId="0" xfId="1" applyFont="1" applyFill="1" applyBorder="1" applyAlignment="1" applyProtection="1">
      <alignment vertical="center"/>
    </xf>
    <xf numFmtId="0" fontId="10" fillId="0" borderId="0" xfId="1" applyFont="1" applyFill="1" applyBorder="1" applyProtection="1">
      <alignment vertical="center"/>
    </xf>
    <xf numFmtId="0" fontId="10" fillId="0" borderId="0" xfId="1" applyFont="1" applyAlignment="1" applyProtection="1">
      <alignment horizontal="right" vertical="center"/>
    </xf>
    <xf numFmtId="0" fontId="7" fillId="2" borderId="0" xfId="1" applyFont="1" applyFill="1" applyAlignment="1" applyProtection="1">
      <alignment horizontal="center" vertical="center"/>
    </xf>
    <xf numFmtId="0" fontId="7" fillId="2" borderId="1" xfId="1" applyFont="1" applyFill="1" applyBorder="1" applyAlignment="1" applyProtection="1">
      <alignment horizontal="center" vertical="center"/>
    </xf>
    <xf numFmtId="0" fontId="6" fillId="2" borderId="0" xfId="1" applyFont="1" applyFill="1" applyBorder="1" applyAlignment="1" applyProtection="1">
      <alignment horizontal="center" vertical="center"/>
    </xf>
    <xf numFmtId="0" fontId="6" fillId="2" borderId="0" xfId="1" applyFont="1" applyFill="1" applyAlignment="1" applyProtection="1">
      <alignment horizontal="center" vertical="center"/>
    </xf>
    <xf numFmtId="180" fontId="7" fillId="2" borderId="7" xfId="1" applyNumberFormat="1" applyFont="1" applyFill="1" applyBorder="1" applyAlignment="1" applyProtection="1">
      <alignment horizontal="center" vertical="center" shrinkToFit="1"/>
    </xf>
    <xf numFmtId="0" fontId="7" fillId="2" borderId="1" xfId="1" applyFont="1" applyFill="1" applyBorder="1" applyAlignment="1" applyProtection="1">
      <alignment horizontal="center" vertical="center" wrapText="1"/>
    </xf>
    <xf numFmtId="176" fontId="7" fillId="2" borderId="1" xfId="3" applyNumberFormat="1" applyFont="1" applyFill="1" applyBorder="1" applyProtection="1">
      <alignment vertical="center"/>
    </xf>
    <xf numFmtId="0" fontId="14" fillId="0" borderId="0" xfId="1" applyFont="1" applyProtection="1">
      <alignment vertical="center"/>
    </xf>
    <xf numFmtId="176" fontId="7" fillId="2" borderId="0" xfId="1" applyNumberFormat="1" applyFont="1" applyFill="1" applyProtection="1">
      <alignment vertical="center"/>
    </xf>
    <xf numFmtId="0" fontId="7" fillId="0" borderId="9" xfId="1" applyFont="1" applyBorder="1" applyProtection="1">
      <alignment vertical="center"/>
    </xf>
    <xf numFmtId="0" fontId="9" fillId="0" borderId="0" xfId="1" applyFont="1" applyProtection="1">
      <alignment vertical="center"/>
    </xf>
    <xf numFmtId="0" fontId="7" fillId="5" borderId="0" xfId="1" applyFont="1" applyFill="1" applyProtection="1">
      <alignment vertical="center"/>
    </xf>
    <xf numFmtId="0" fontId="11" fillId="0" borderId="0" xfId="1" applyFont="1" applyFill="1" applyProtection="1">
      <alignment vertical="center"/>
    </xf>
    <xf numFmtId="0" fontId="7" fillId="0" borderId="0" xfId="1" applyFont="1" applyFill="1" applyProtection="1">
      <alignment vertical="center"/>
    </xf>
    <xf numFmtId="181" fontId="10" fillId="2" borderId="0" xfId="1" applyNumberFormat="1" applyFont="1" applyFill="1" applyBorder="1" applyAlignment="1" applyProtection="1">
      <alignment horizontal="center" vertical="center"/>
    </xf>
    <xf numFmtId="0" fontId="9" fillId="5" borderId="0" xfId="1" applyFont="1" applyFill="1" applyProtection="1">
      <alignment vertical="center"/>
    </xf>
    <xf numFmtId="0" fontId="7" fillId="0" borderId="0" xfId="1" applyFont="1" applyFill="1" applyBorder="1" applyAlignment="1" applyProtection="1">
      <alignment horizontal="center" vertical="center"/>
    </xf>
    <xf numFmtId="180" fontId="6" fillId="0" borderId="7" xfId="1" applyNumberFormat="1" applyFont="1" applyFill="1" applyBorder="1" applyAlignment="1" applyProtection="1">
      <alignment horizontal="center" vertical="center"/>
    </xf>
    <xf numFmtId="180" fontId="6" fillId="0" borderId="7" xfId="1" quotePrefix="1" applyNumberFormat="1" applyFont="1" applyBorder="1" applyAlignment="1" applyProtection="1">
      <alignment horizontal="center" vertical="center"/>
    </xf>
    <xf numFmtId="180" fontId="6" fillId="0" borderId="7" xfId="1" applyNumberFormat="1" applyFont="1" applyBorder="1" applyAlignment="1" applyProtection="1">
      <alignment horizontal="center" vertical="center"/>
    </xf>
    <xf numFmtId="0" fontId="6" fillId="0" borderId="0" xfId="1" applyFont="1" applyFill="1" applyProtection="1">
      <alignment vertical="center"/>
    </xf>
    <xf numFmtId="0" fontId="7" fillId="6" borderId="0" xfId="1" applyFont="1" applyFill="1" applyProtection="1">
      <alignment vertical="center"/>
    </xf>
    <xf numFmtId="0" fontId="9" fillId="6" borderId="0" xfId="1" applyFont="1" applyFill="1" applyProtection="1">
      <alignment vertical="center"/>
    </xf>
    <xf numFmtId="12" fontId="10" fillId="2" borderId="0" xfId="1" applyNumberFormat="1" applyFont="1" applyFill="1" applyAlignment="1" applyProtection="1">
      <alignment horizontal="center" vertical="center"/>
    </xf>
    <xf numFmtId="0" fontId="9" fillId="4" borderId="0" xfId="1" applyFont="1" applyFill="1" applyProtection="1">
      <alignment vertical="center"/>
    </xf>
    <xf numFmtId="0" fontId="7" fillId="4" borderId="0" xfId="1" applyFont="1" applyFill="1" applyProtection="1">
      <alignment vertical="center"/>
    </xf>
    <xf numFmtId="0" fontId="11" fillId="0" borderId="19" xfId="1" applyFont="1" applyFill="1" applyBorder="1" applyProtection="1">
      <alignment vertical="center"/>
    </xf>
    <xf numFmtId="0" fontId="7" fillId="0" borderId="19" xfId="1" applyFont="1" applyFill="1" applyBorder="1" applyProtection="1">
      <alignment vertical="center"/>
    </xf>
    <xf numFmtId="0" fontId="7" fillId="0" borderId="19" xfId="1" applyFont="1" applyBorder="1" applyProtection="1">
      <alignment vertical="center"/>
    </xf>
    <xf numFmtId="0" fontId="8" fillId="0" borderId="0" xfId="1" applyFont="1" applyProtection="1">
      <alignment vertical="center"/>
    </xf>
    <xf numFmtId="0" fontId="7" fillId="0" borderId="0" xfId="0" applyFont="1" applyProtection="1"/>
    <xf numFmtId="0" fontId="8" fillId="0" borderId="0" xfId="0" applyFont="1" applyAlignment="1" applyProtection="1">
      <alignment horizontal="right" vertical="center"/>
    </xf>
    <xf numFmtId="0" fontId="10" fillId="3" borderId="21" xfId="1" applyFont="1" applyFill="1" applyBorder="1" applyAlignment="1" applyProtection="1">
      <alignment horizontal="center" vertical="center"/>
    </xf>
    <xf numFmtId="0" fontId="10" fillId="2" borderId="0" xfId="1" applyFont="1" applyFill="1" applyAlignment="1" applyProtection="1">
      <alignment horizontal="center" vertical="center"/>
    </xf>
    <xf numFmtId="176" fontId="14" fillId="2" borderId="1" xfId="1" applyNumberFormat="1" applyFont="1" applyFill="1" applyBorder="1" applyAlignment="1" applyProtection="1">
      <alignment vertical="center" shrinkToFit="1"/>
      <protection locked="0"/>
    </xf>
    <xf numFmtId="176" fontId="10" fillId="2" borderId="0" xfId="1" applyNumberFormat="1" applyFont="1" applyFill="1" applyBorder="1" applyAlignment="1" applyProtection="1">
      <alignment vertical="center" shrinkToFit="1"/>
    </xf>
    <xf numFmtId="0" fontId="10" fillId="2" borderId="0" xfId="1" applyFont="1" applyFill="1" applyBorder="1" applyAlignment="1" applyProtection="1">
      <alignment vertical="center"/>
    </xf>
    <xf numFmtId="0" fontId="6" fillId="2" borderId="0" xfId="1" applyFont="1" applyFill="1" applyBorder="1" applyAlignment="1" applyProtection="1">
      <alignment horizontal="center" vertical="center" shrinkToFit="1"/>
    </xf>
    <xf numFmtId="0" fontId="9" fillId="0" borderId="0" xfId="1" applyFont="1" applyAlignment="1" applyProtection="1">
      <alignment vertical="center"/>
    </xf>
    <xf numFmtId="0" fontId="9" fillId="0" borderId="0" xfId="1" applyFont="1" applyFill="1" applyAlignment="1" applyProtection="1">
      <alignment vertical="center"/>
    </xf>
    <xf numFmtId="0" fontId="9" fillId="0" borderId="19" xfId="1" applyFont="1" applyBorder="1" applyAlignment="1" applyProtection="1">
      <alignment vertical="center"/>
    </xf>
    <xf numFmtId="12" fontId="10" fillId="0" borderId="0" xfId="1" applyNumberFormat="1" applyFont="1" applyFill="1" applyAlignment="1" applyProtection="1">
      <alignment horizontal="center" vertical="center"/>
    </xf>
    <xf numFmtId="0" fontId="19" fillId="0" borderId="0" xfId="1" applyFont="1" applyAlignment="1" applyProtection="1">
      <alignment horizontal="right" vertical="center"/>
    </xf>
    <xf numFmtId="0" fontId="7" fillId="0" borderId="0" xfId="1" applyFont="1" applyAlignment="1" applyProtection="1">
      <alignment vertical="top"/>
    </xf>
    <xf numFmtId="0" fontId="10" fillId="0" borderId="0" xfId="1" applyFont="1" applyAlignment="1" applyProtection="1">
      <alignment vertical="top"/>
    </xf>
    <xf numFmtId="181" fontId="10" fillId="2" borderId="0" xfId="1" applyNumberFormat="1" applyFont="1" applyFill="1" applyAlignment="1" applyProtection="1">
      <alignment horizontal="center" vertical="center"/>
    </xf>
    <xf numFmtId="0" fontId="20" fillId="0" borderId="0" xfId="1" applyFont="1">
      <alignment vertical="center"/>
    </xf>
    <xf numFmtId="0" fontId="21" fillId="0" borderId="0" xfId="1" applyFont="1">
      <alignment vertical="center"/>
    </xf>
    <xf numFmtId="0" fontId="22" fillId="0" borderId="0" xfId="1" applyFont="1">
      <alignment vertical="center"/>
    </xf>
    <xf numFmtId="0" fontId="24" fillId="0" borderId="0" xfId="1" applyFont="1" applyAlignment="1">
      <alignment horizontal="center" vertical="center"/>
    </xf>
    <xf numFmtId="0" fontId="25" fillId="0" borderId="0" xfId="1" applyFont="1" applyAlignment="1">
      <alignment horizontal="right" vertical="center"/>
    </xf>
    <xf numFmtId="0" fontId="20" fillId="0" borderId="0" xfId="1" applyFont="1" applyAlignment="1"/>
    <xf numFmtId="0" fontId="20" fillId="0" borderId="3" xfId="1" applyFont="1" applyBorder="1" applyAlignment="1">
      <alignment horizontal="center" vertical="center"/>
    </xf>
    <xf numFmtId="0" fontId="20" fillId="0" borderId="3" xfId="1" applyFont="1" applyBorder="1" applyAlignment="1">
      <alignment vertical="center" wrapText="1"/>
    </xf>
    <xf numFmtId="176" fontId="25" fillId="0" borderId="30" xfId="3" applyNumberFormat="1" applyFont="1" applyFill="1" applyBorder="1" applyAlignment="1" applyProtection="1">
      <alignment vertical="center"/>
    </xf>
    <xf numFmtId="0" fontId="20" fillId="0" borderId="0" xfId="1" applyFont="1" applyAlignment="1">
      <alignment vertical="center" wrapText="1"/>
    </xf>
    <xf numFmtId="0" fontId="20" fillId="0" borderId="0" xfId="1" applyFont="1" applyAlignment="1">
      <alignment horizontal="center" vertical="center"/>
    </xf>
    <xf numFmtId="0" fontId="20" fillId="0" borderId="3" xfId="1" applyFont="1" applyBorder="1" applyAlignment="1">
      <alignment horizontal="center" vertical="center" wrapText="1"/>
    </xf>
    <xf numFmtId="0" fontId="25" fillId="0" borderId="2" xfId="1" applyFont="1" applyBorder="1">
      <alignment vertical="center"/>
    </xf>
    <xf numFmtId="0" fontId="20" fillId="0" borderId="31" xfId="1" applyFont="1" applyBorder="1">
      <alignment vertical="center"/>
    </xf>
    <xf numFmtId="0" fontId="20" fillId="0" borderId="31" xfId="1" applyFont="1" applyBorder="1" applyAlignment="1">
      <alignment vertical="center" wrapText="1"/>
    </xf>
    <xf numFmtId="0" fontId="20" fillId="0" borderId="32" xfId="1" applyFont="1" applyBorder="1" applyAlignment="1">
      <alignment horizontal="center" vertical="center" wrapText="1"/>
    </xf>
    <xf numFmtId="0" fontId="20" fillId="0" borderId="27" xfId="1" applyFont="1" applyBorder="1" applyAlignment="1">
      <alignment horizontal="center" vertical="center" wrapText="1"/>
    </xf>
    <xf numFmtId="0" fontId="22" fillId="0" borderId="25" xfId="1" applyFont="1" applyBorder="1">
      <alignment vertical="center"/>
    </xf>
    <xf numFmtId="0" fontId="20" fillId="0" borderId="1" xfId="1" applyFont="1" applyBorder="1" applyAlignment="1">
      <alignment vertical="center" shrinkToFit="1"/>
    </xf>
    <xf numFmtId="0" fontId="22" fillId="0" borderId="33" xfId="1" applyFont="1" applyBorder="1">
      <alignment vertical="center"/>
    </xf>
    <xf numFmtId="0" fontId="20" fillId="0" borderId="7" xfId="1" applyFont="1" applyBorder="1" applyAlignment="1">
      <alignment vertical="center" shrinkToFit="1"/>
    </xf>
    <xf numFmtId="0" fontId="22" fillId="0" borderId="5" xfId="1" applyFont="1" applyBorder="1">
      <alignment vertical="center"/>
    </xf>
    <xf numFmtId="0" fontId="20" fillId="0" borderId="34" xfId="1" applyFont="1" applyBorder="1" applyAlignment="1">
      <alignment horizontal="center" vertical="center"/>
    </xf>
    <xf numFmtId="176" fontId="20" fillId="0" borderId="34" xfId="3" applyNumberFormat="1" applyFont="1" applyFill="1" applyBorder="1" applyAlignment="1" applyProtection="1">
      <alignment vertical="center"/>
    </xf>
    <xf numFmtId="0" fontId="27" fillId="0" borderId="31" xfId="1" applyFont="1" applyBorder="1" applyAlignment="1">
      <alignment horizontal="center" vertical="center" wrapText="1"/>
    </xf>
    <xf numFmtId="0" fontId="27" fillId="0" borderId="4" xfId="1" applyFont="1" applyBorder="1" applyAlignment="1">
      <alignment horizontal="center" vertical="center" wrapText="1"/>
    </xf>
    <xf numFmtId="0" fontId="27" fillId="0" borderId="32" xfId="1" applyFont="1" applyBorder="1" applyAlignment="1">
      <alignment horizontal="center" vertical="center" wrapText="1"/>
    </xf>
    <xf numFmtId="0" fontId="27" fillId="0" borderId="27" xfId="1" applyFont="1" applyBorder="1" applyAlignment="1">
      <alignment horizontal="center" vertical="center" wrapText="1"/>
    </xf>
    <xf numFmtId="0" fontId="20" fillId="0" borderId="35" xfId="1" applyFont="1" applyBorder="1" applyAlignment="1">
      <alignment horizontal="center" vertical="center"/>
    </xf>
    <xf numFmtId="182" fontId="20" fillId="0" borderId="35" xfId="3" applyNumberFormat="1" applyFont="1" applyFill="1" applyBorder="1" applyAlignment="1" applyProtection="1">
      <alignment vertical="center"/>
    </xf>
    <xf numFmtId="182" fontId="20" fillId="0" borderId="30" xfId="3" applyNumberFormat="1" applyFont="1" applyFill="1" applyBorder="1" applyAlignment="1" applyProtection="1">
      <alignment vertical="center"/>
    </xf>
    <xf numFmtId="0" fontId="20" fillId="0" borderId="38" xfId="1" applyFont="1" applyBorder="1" applyAlignment="1">
      <alignment vertical="center" shrinkToFit="1"/>
    </xf>
    <xf numFmtId="0" fontId="20" fillId="0" borderId="39" xfId="1" applyFont="1" applyBorder="1" applyAlignment="1">
      <alignment vertical="center" shrinkToFit="1"/>
    </xf>
    <xf numFmtId="0" fontId="22" fillId="0" borderId="0" xfId="1" applyFont="1" applyAlignment="1">
      <alignment horizontal="center" vertical="center"/>
    </xf>
    <xf numFmtId="0" fontId="22" fillId="0" borderId="0" xfId="1" applyFont="1" applyAlignment="1">
      <alignment vertical="center" wrapText="1"/>
    </xf>
    <xf numFmtId="0" fontId="28" fillId="0" borderId="0" xfId="1" applyFont="1" applyAlignment="1">
      <alignment horizontal="center" vertical="center"/>
    </xf>
    <xf numFmtId="0" fontId="30" fillId="0" borderId="40" xfId="1" applyFont="1" applyBorder="1" applyAlignment="1">
      <alignment horizontal="center" vertical="center"/>
    </xf>
    <xf numFmtId="0" fontId="30" fillId="0" borderId="44" xfId="1" applyFont="1" applyBorder="1" applyAlignment="1">
      <alignment horizontal="center" vertical="center"/>
    </xf>
    <xf numFmtId="0" fontId="30" fillId="0" borderId="45" xfId="1" applyFont="1" applyBorder="1" applyAlignment="1">
      <alignment horizontal="center" vertical="center" wrapText="1"/>
    </xf>
    <xf numFmtId="0" fontId="30" fillId="0" borderId="46" xfId="1" applyFont="1" applyBorder="1" applyAlignment="1">
      <alignment horizontal="center" vertical="center"/>
    </xf>
    <xf numFmtId="0" fontId="30" fillId="0" borderId="47" xfId="1" applyFont="1" applyBorder="1" applyAlignment="1">
      <alignment horizontal="center" vertical="center"/>
    </xf>
    <xf numFmtId="0" fontId="34" fillId="0" borderId="0" xfId="1" applyFont="1">
      <alignment vertical="center"/>
    </xf>
    <xf numFmtId="0" fontId="34" fillId="0" borderId="0" xfId="1" applyFont="1" applyAlignment="1">
      <alignment horizontal="center" vertical="center"/>
    </xf>
    <xf numFmtId="0" fontId="20" fillId="0" borderId="0" xfId="1" applyFont="1" applyAlignment="1">
      <alignment horizontal="right" vertical="center"/>
    </xf>
    <xf numFmtId="0" fontId="34" fillId="0" borderId="2" xfId="1" applyFont="1" applyBorder="1" applyAlignment="1">
      <alignment horizontal="center" vertical="center"/>
    </xf>
    <xf numFmtId="0" fontId="24" fillId="0" borderId="31" xfId="1" applyFont="1" applyBorder="1" applyAlignment="1">
      <alignment horizontal="center" vertical="center"/>
    </xf>
    <xf numFmtId="0" fontId="20" fillId="0" borderId="4" xfId="1" applyFont="1" applyBorder="1" applyAlignment="1">
      <alignment horizontal="right" vertical="center"/>
    </xf>
    <xf numFmtId="0" fontId="34" fillId="0" borderId="33" xfId="1" applyFont="1" applyBorder="1" applyAlignment="1">
      <alignment horizontal="center" vertical="center"/>
    </xf>
    <xf numFmtId="0" fontId="20" fillId="0" borderId="24" xfId="1" applyFont="1" applyBorder="1" applyAlignment="1">
      <alignment horizontal="right" vertical="center"/>
    </xf>
    <xf numFmtId="0" fontId="34" fillId="0" borderId="5" xfId="1" applyFont="1" applyBorder="1" applyAlignment="1">
      <alignment horizontal="center" vertical="center"/>
    </xf>
    <xf numFmtId="0" fontId="24" fillId="0" borderId="37" xfId="1" applyFont="1" applyBorder="1" applyAlignment="1">
      <alignment horizontal="center" vertical="center"/>
    </xf>
    <xf numFmtId="0" fontId="20" fillId="0" borderId="6" xfId="1" applyFont="1" applyBorder="1" applyAlignment="1">
      <alignment horizontal="right" vertical="center"/>
    </xf>
    <xf numFmtId="0" fontId="20" fillId="0" borderId="1" xfId="1" applyFont="1" applyBorder="1" applyAlignment="1">
      <alignment horizontal="center" vertical="center"/>
    </xf>
    <xf numFmtId="0" fontId="20" fillId="0" borderId="1" xfId="1" applyFont="1" applyBorder="1" applyAlignment="1">
      <alignment vertical="center" wrapText="1"/>
    </xf>
    <xf numFmtId="0" fontId="36" fillId="0" borderId="0" xfId="1" applyFont="1">
      <alignment vertical="center"/>
    </xf>
    <xf numFmtId="0" fontId="37" fillId="0" borderId="0" xfId="0" applyFont="1"/>
    <xf numFmtId="0" fontId="37" fillId="0" borderId="37" xfId="0" applyFont="1" applyBorder="1"/>
    <xf numFmtId="0" fontId="38" fillId="0" borderId="37" xfId="0" applyFont="1" applyBorder="1" applyAlignment="1">
      <alignment horizontal="left"/>
    </xf>
    <xf numFmtId="0" fontId="37" fillId="0" borderId="37" xfId="0" applyFont="1" applyBorder="1" applyAlignment="1">
      <alignment horizontal="left"/>
    </xf>
    <xf numFmtId="0" fontId="20" fillId="0" borderId="1" xfId="1" applyFont="1" applyBorder="1" applyAlignment="1">
      <alignment horizontal="center" vertical="center" wrapText="1"/>
    </xf>
    <xf numFmtId="0" fontId="24" fillId="0" borderId="0" xfId="1" applyFont="1" applyAlignment="1">
      <alignment horizontal="center" vertical="center" wrapText="1"/>
    </xf>
    <xf numFmtId="0" fontId="24" fillId="0" borderId="0" xfId="1" applyFont="1" applyAlignment="1">
      <alignment horizontal="center" vertical="center"/>
    </xf>
    <xf numFmtId="0" fontId="20" fillId="0" borderId="0" xfId="1" applyFont="1" applyAlignment="1">
      <alignment horizontal="left" vertical="center"/>
    </xf>
    <xf numFmtId="0" fontId="0" fillId="0" borderId="0" xfId="0" applyAlignment="1">
      <alignment vertical="center"/>
    </xf>
    <xf numFmtId="0" fontId="37" fillId="0" borderId="0" xfId="0" applyFont="1" applyAlignment="1">
      <alignment vertical="center"/>
    </xf>
    <xf numFmtId="0" fontId="37" fillId="0" borderId="0" xfId="0" applyFont="1" applyAlignment="1">
      <alignment horizontal="right" vertical="center"/>
    </xf>
    <xf numFmtId="0" fontId="37" fillId="0" borderId="0" xfId="0" applyFont="1" applyAlignment="1">
      <alignment vertical="center" wrapText="1"/>
    </xf>
    <xf numFmtId="0" fontId="37" fillId="0" borderId="0" xfId="0" applyFont="1" applyFill="1" applyAlignment="1">
      <alignment vertical="center"/>
    </xf>
    <xf numFmtId="0" fontId="37" fillId="0" borderId="0" xfId="0" applyFont="1" applyFill="1" applyAlignment="1">
      <alignment vertical="center" wrapText="1"/>
    </xf>
    <xf numFmtId="0" fontId="0" fillId="0" borderId="0" xfId="0" applyFill="1" applyAlignment="1">
      <alignment vertical="center"/>
    </xf>
    <xf numFmtId="0" fontId="37" fillId="3" borderId="37" xfId="0" applyFont="1" applyFill="1" applyBorder="1" applyAlignment="1">
      <alignment horizontal="center" vertical="center"/>
    </xf>
    <xf numFmtId="0" fontId="36" fillId="3" borderId="5" xfId="0" applyFont="1" applyFill="1" applyBorder="1" applyAlignment="1">
      <alignment horizontal="center" vertical="center"/>
    </xf>
    <xf numFmtId="0" fontId="38" fillId="0" borderId="2" xfId="0" applyFont="1" applyBorder="1" applyAlignment="1">
      <alignment horizontal="left" vertical="center"/>
    </xf>
    <xf numFmtId="0" fontId="38" fillId="0" borderId="31" xfId="0" applyFont="1" applyBorder="1" applyAlignment="1">
      <alignment horizontal="left" vertical="center"/>
    </xf>
    <xf numFmtId="0" fontId="0" fillId="0" borderId="0" xfId="0" applyBorder="1"/>
    <xf numFmtId="0" fontId="38" fillId="0" borderId="0" xfId="0" applyFont="1" applyBorder="1" applyAlignment="1">
      <alignment vertical="center"/>
    </xf>
    <xf numFmtId="0" fontId="0" fillId="0" borderId="33" xfId="0" applyBorder="1"/>
    <xf numFmtId="0" fontId="38" fillId="0" borderId="33" xfId="0" applyFont="1" applyBorder="1" applyAlignment="1">
      <alignment vertical="center"/>
    </xf>
    <xf numFmtId="0" fontId="20" fillId="0" borderId="32" xfId="0" applyFont="1" applyFill="1" applyBorder="1" applyAlignment="1">
      <alignment vertical="center"/>
    </xf>
    <xf numFmtId="0" fontId="20" fillId="0" borderId="3" xfId="0" applyFont="1" applyFill="1" applyBorder="1" applyAlignment="1">
      <alignment vertical="center"/>
    </xf>
    <xf numFmtId="0" fontId="20" fillId="0" borderId="0" xfId="1" applyFont="1" applyAlignment="1">
      <alignment vertical="center"/>
    </xf>
    <xf numFmtId="0" fontId="21" fillId="0" borderId="0" xfId="1" applyFont="1" applyAlignment="1">
      <alignment vertical="center"/>
    </xf>
    <xf numFmtId="0" fontId="22" fillId="0" borderId="0" xfId="1" applyFont="1" applyAlignment="1">
      <alignment vertical="center"/>
    </xf>
    <xf numFmtId="0" fontId="39" fillId="0" borderId="0" xfId="0" applyFont="1" applyAlignment="1">
      <alignment vertical="center"/>
    </xf>
    <xf numFmtId="0" fontId="37" fillId="0" borderId="37" xfId="0" applyFont="1" applyFill="1" applyBorder="1" applyAlignment="1">
      <alignment vertical="center"/>
    </xf>
    <xf numFmtId="0" fontId="37" fillId="0" borderId="6" xfId="0" applyFont="1" applyFill="1" applyBorder="1" applyAlignment="1">
      <alignment vertical="center"/>
    </xf>
    <xf numFmtId="0" fontId="0" fillId="0" borderId="32" xfId="0" applyBorder="1" applyAlignment="1">
      <alignment vertical="center"/>
    </xf>
    <xf numFmtId="0" fontId="41" fillId="0" borderId="0" xfId="0" applyFont="1" applyFill="1" applyAlignment="1">
      <alignment vertical="center"/>
    </xf>
    <xf numFmtId="0" fontId="37" fillId="0" borderId="0" xfId="0" applyFont="1" applyAlignment="1">
      <alignment horizontal="left" vertical="top"/>
    </xf>
    <xf numFmtId="176" fontId="20" fillId="0" borderId="0" xfId="3" applyNumberFormat="1" applyFont="1" applyFill="1" applyBorder="1" applyAlignment="1" applyProtection="1">
      <alignment vertical="center"/>
    </xf>
    <xf numFmtId="0" fontId="10" fillId="0" borderId="8" xfId="1" quotePrefix="1" applyFont="1" applyFill="1" applyBorder="1" applyAlignment="1" applyProtection="1">
      <alignment horizontal="center" vertical="center"/>
    </xf>
    <xf numFmtId="182" fontId="22" fillId="0" borderId="0" xfId="1" applyNumberFormat="1" applyFont="1">
      <alignment vertical="center"/>
    </xf>
    <xf numFmtId="176" fontId="20" fillId="0" borderId="1" xfId="3" applyNumberFormat="1" applyFont="1" applyFill="1" applyBorder="1" applyAlignment="1" applyProtection="1">
      <alignment vertical="center"/>
    </xf>
    <xf numFmtId="0" fontId="7" fillId="0" borderId="0" xfId="0" applyFont="1" applyFill="1" applyBorder="1" applyProtection="1"/>
    <xf numFmtId="0" fontId="9" fillId="0" borderId="0" xfId="0" applyFont="1" applyFill="1" applyBorder="1" applyAlignment="1" applyProtection="1">
      <alignment vertical="center"/>
    </xf>
    <xf numFmtId="0" fontId="29" fillId="0" borderId="37" xfId="1" applyFont="1" applyBorder="1" applyAlignment="1">
      <alignment vertical="center"/>
    </xf>
    <xf numFmtId="0" fontId="45" fillId="3" borderId="40" xfId="0" applyFont="1" applyFill="1" applyBorder="1" applyAlignment="1">
      <alignment vertical="center"/>
    </xf>
    <xf numFmtId="0" fontId="46" fillId="3" borderId="44" xfId="0" applyFont="1" applyFill="1" applyBorder="1" applyAlignment="1">
      <alignment vertical="center"/>
    </xf>
    <xf numFmtId="0" fontId="24" fillId="3" borderId="40" xfId="1" applyFont="1" applyFill="1" applyBorder="1">
      <alignment vertical="center"/>
    </xf>
    <xf numFmtId="0" fontId="33" fillId="3" borderId="44" xfId="1" applyFont="1" applyFill="1" applyBorder="1">
      <alignment vertical="center"/>
    </xf>
    <xf numFmtId="0" fontId="9" fillId="7" borderId="0" xfId="1" applyFont="1" applyFill="1" applyProtection="1">
      <alignment vertical="center"/>
    </xf>
    <xf numFmtId="0" fontId="7" fillId="7" borderId="0" xfId="1" applyFont="1" applyFill="1" applyProtection="1">
      <alignment vertical="center"/>
    </xf>
    <xf numFmtId="0" fontId="48" fillId="0" borderId="0" xfId="0" applyFont="1"/>
    <xf numFmtId="0" fontId="49" fillId="0" borderId="0" xfId="0" applyFont="1"/>
    <xf numFmtId="0" fontId="50" fillId="0" borderId="0" xfId="0" applyFont="1"/>
    <xf numFmtId="0" fontId="53" fillId="2" borderId="59" xfId="0" applyFont="1" applyFill="1" applyBorder="1" applyAlignment="1">
      <alignment horizontal="center" vertical="center"/>
    </xf>
    <xf numFmtId="0" fontId="53" fillId="2" borderId="73" xfId="0" applyFont="1" applyFill="1" applyBorder="1" applyAlignment="1">
      <alignment horizontal="center" vertical="center" wrapText="1"/>
    </xf>
    <xf numFmtId="0" fontId="53" fillId="2" borderId="74" xfId="0" applyFont="1" applyFill="1" applyBorder="1" applyAlignment="1">
      <alignment horizontal="center" vertical="center" wrapText="1"/>
    </xf>
    <xf numFmtId="0" fontId="53" fillId="2" borderId="75" xfId="0" applyFont="1" applyFill="1" applyBorder="1" applyAlignment="1">
      <alignment horizontal="center" vertical="center" wrapText="1"/>
    </xf>
    <xf numFmtId="0" fontId="53" fillId="2" borderId="76" xfId="0" applyFont="1" applyFill="1" applyBorder="1" applyAlignment="1">
      <alignment horizontal="center" vertical="center" wrapText="1"/>
    </xf>
    <xf numFmtId="0" fontId="53" fillId="2" borderId="3" xfId="0" applyFont="1" applyFill="1" applyBorder="1" applyAlignment="1">
      <alignment vertical="center"/>
    </xf>
    <xf numFmtId="0" fontId="57" fillId="0" borderId="0" xfId="0" applyFont="1"/>
    <xf numFmtId="0" fontId="53" fillId="2" borderId="27" xfId="0" applyFont="1" applyFill="1" applyBorder="1" applyAlignment="1">
      <alignment vertical="center" wrapText="1"/>
    </xf>
    <xf numFmtId="0" fontId="53" fillId="2" borderId="59" xfId="0" applyFont="1" applyFill="1" applyBorder="1" applyAlignment="1">
      <alignment vertical="center"/>
    </xf>
    <xf numFmtId="0" fontId="53" fillId="2" borderId="61" xfId="0" applyFont="1" applyFill="1" applyBorder="1" applyAlignment="1">
      <alignment vertical="center" wrapText="1"/>
    </xf>
    <xf numFmtId="0" fontId="42" fillId="0" borderId="0" xfId="0" applyFont="1" applyAlignment="1">
      <alignment vertical="center"/>
    </xf>
    <xf numFmtId="185" fontId="53" fillId="0" borderId="90" xfId="4" applyNumberFormat="1" applyFont="1" applyBorder="1" applyAlignment="1">
      <alignment horizontal="right" vertical="center" wrapText="1"/>
    </xf>
    <xf numFmtId="0" fontId="58" fillId="0" borderId="0" xfId="0" applyFont="1"/>
    <xf numFmtId="0" fontId="53" fillId="0" borderId="0" xfId="0" applyFont="1" applyAlignment="1">
      <alignment horizontal="center" vertical="center"/>
    </xf>
    <xf numFmtId="0" fontId="51" fillId="0" borderId="22" xfId="0" applyFont="1" applyBorder="1" applyAlignment="1">
      <alignment vertical="center"/>
    </xf>
    <xf numFmtId="0" fontId="59" fillId="0" borderId="91" xfId="0" applyFont="1" applyBorder="1" applyAlignment="1">
      <alignment horizontal="center" vertical="center"/>
    </xf>
    <xf numFmtId="0" fontId="58" fillId="0" borderId="0" xfId="0" applyFont="1" applyAlignment="1"/>
    <xf numFmtId="0" fontId="60" fillId="0" borderId="0" xfId="0" applyFont="1"/>
    <xf numFmtId="0" fontId="38" fillId="0" borderId="37" xfId="0" applyFont="1" applyFill="1" applyBorder="1" applyAlignment="1">
      <alignment horizontal="left"/>
    </xf>
    <xf numFmtId="0" fontId="37" fillId="0" borderId="37" xfId="0" applyFont="1" applyFill="1" applyBorder="1"/>
    <xf numFmtId="0" fontId="0" fillId="0" borderId="0" xfId="0" applyFill="1"/>
    <xf numFmtId="0" fontId="0" fillId="0" borderId="0" xfId="0" applyFill="1" applyBorder="1"/>
    <xf numFmtId="0" fontId="42" fillId="7" borderId="0" xfId="0" applyFont="1" applyFill="1"/>
    <xf numFmtId="0" fontId="0" fillId="7" borderId="0" xfId="0" applyFill="1"/>
    <xf numFmtId="0" fontId="58" fillId="0" borderId="1" xfId="0" applyFont="1" applyBorder="1" applyAlignment="1">
      <alignment vertical="center" wrapText="1"/>
    </xf>
    <xf numFmtId="0" fontId="58" fillId="0" borderId="92" xfId="0" applyFont="1" applyBorder="1" applyAlignment="1">
      <alignment vertical="center"/>
    </xf>
    <xf numFmtId="176" fontId="65" fillId="0" borderId="0" xfId="2" applyFont="1" applyProtection="1">
      <alignment vertical="center"/>
      <protection locked="0"/>
    </xf>
    <xf numFmtId="176" fontId="66" fillId="0" borderId="0" xfId="2" applyFont="1" applyProtection="1">
      <alignment vertical="center"/>
      <protection locked="0"/>
    </xf>
    <xf numFmtId="186" fontId="30" fillId="0" borderId="8" xfId="3" applyNumberFormat="1" applyFont="1" applyFill="1" applyBorder="1" applyAlignment="1" applyProtection="1">
      <alignment vertical="center" shrinkToFit="1"/>
    </xf>
    <xf numFmtId="186" fontId="34" fillId="0" borderId="93" xfId="3" applyNumberFormat="1" applyFont="1" applyFill="1" applyBorder="1" applyAlignment="1" applyProtection="1">
      <alignment vertical="center" shrinkToFit="1"/>
    </xf>
    <xf numFmtId="186" fontId="34" fillId="0" borderId="29" xfId="3" applyNumberFormat="1" applyFont="1" applyFill="1" applyBorder="1" applyAlignment="1" applyProtection="1">
      <alignment vertical="center" shrinkToFit="1"/>
    </xf>
    <xf numFmtId="186" fontId="34" fillId="0" borderId="36" xfId="3" applyNumberFormat="1" applyFont="1" applyFill="1" applyBorder="1" applyAlignment="1" applyProtection="1">
      <alignment vertical="center" shrinkToFit="1"/>
    </xf>
    <xf numFmtId="176" fontId="19" fillId="0" borderId="30" xfId="2" applyFont="1" applyBorder="1" applyAlignment="1">
      <alignment vertical="center" shrinkToFit="1"/>
    </xf>
    <xf numFmtId="176" fontId="19" fillId="0" borderId="91" xfId="2" applyFont="1" applyBorder="1" applyAlignment="1">
      <alignment vertical="center" shrinkToFit="1"/>
    </xf>
    <xf numFmtId="176" fontId="19" fillId="2" borderId="28" xfId="2" applyFont="1" applyFill="1" applyBorder="1">
      <alignment vertical="center"/>
    </xf>
    <xf numFmtId="182" fontId="30" fillId="0" borderId="0" xfId="3" applyNumberFormat="1" applyFont="1" applyFill="1" applyBorder="1" applyAlignment="1" applyProtection="1">
      <alignment vertical="center" shrinkToFit="1"/>
    </xf>
    <xf numFmtId="176" fontId="34" fillId="0" borderId="0" xfId="2" applyFont="1" applyAlignment="1">
      <alignment horizontal="center" vertical="center" shrinkToFit="1"/>
    </xf>
    <xf numFmtId="176" fontId="34" fillId="0" borderId="0" xfId="2" applyFont="1" applyAlignment="1">
      <alignment vertical="center" textRotation="255" shrinkToFit="1"/>
    </xf>
    <xf numFmtId="176" fontId="34" fillId="0" borderId="94" xfId="2" applyFont="1" applyBorder="1" applyAlignment="1">
      <alignment vertical="center" textRotation="255"/>
    </xf>
    <xf numFmtId="182" fontId="30" fillId="0" borderId="95" xfId="3" applyNumberFormat="1" applyFont="1" applyFill="1" applyBorder="1" applyAlignment="1" applyProtection="1">
      <alignment vertical="center" shrinkToFit="1"/>
    </xf>
    <xf numFmtId="182" fontId="30" fillId="0" borderId="96" xfId="3" applyNumberFormat="1" applyFont="1" applyFill="1" applyBorder="1" applyAlignment="1" applyProtection="1">
      <alignment vertical="center" shrinkToFit="1"/>
    </xf>
    <xf numFmtId="182" fontId="30" fillId="0" borderId="97" xfId="3" applyNumberFormat="1" applyFont="1" applyFill="1" applyBorder="1" applyAlignment="1" applyProtection="1">
      <alignment vertical="center" shrinkToFit="1"/>
    </xf>
    <xf numFmtId="176" fontId="34" fillId="2" borderId="100" xfId="2" applyFont="1" applyFill="1" applyBorder="1" applyAlignment="1">
      <alignment vertical="center" textRotation="255"/>
    </xf>
    <xf numFmtId="182" fontId="20" fillId="0" borderId="101" xfId="3" applyNumberFormat="1" applyFont="1" applyFill="1" applyBorder="1" applyAlignment="1" applyProtection="1">
      <alignment vertical="center" shrinkToFit="1"/>
    </xf>
    <xf numFmtId="182" fontId="20" fillId="3" borderId="103" xfId="3" applyNumberFormat="1" applyFont="1" applyFill="1" applyBorder="1" applyAlignment="1" applyProtection="1">
      <alignment vertical="center" shrinkToFit="1"/>
      <protection locked="0"/>
    </xf>
    <xf numFmtId="176" fontId="34" fillId="2" borderId="106" xfId="2" applyFont="1" applyFill="1" applyBorder="1" applyAlignment="1">
      <alignment vertical="center" textRotation="255"/>
    </xf>
    <xf numFmtId="182" fontId="25" fillId="0" borderId="107" xfId="3" applyNumberFormat="1" applyFont="1" applyFill="1" applyBorder="1" applyAlignment="1" applyProtection="1">
      <alignment vertical="center" shrinkToFit="1"/>
    </xf>
    <xf numFmtId="182" fontId="25" fillId="0" borderId="37" xfId="3" applyNumberFormat="1" applyFont="1" applyFill="1" applyBorder="1" applyAlignment="1" applyProtection="1">
      <alignment vertical="center" shrinkToFit="1"/>
    </xf>
    <xf numFmtId="182" fontId="25" fillId="0" borderId="6" xfId="3" applyNumberFormat="1" applyFont="1" applyFill="1" applyBorder="1" applyAlignment="1" applyProtection="1">
      <alignment vertical="center" shrinkToFit="1"/>
    </xf>
    <xf numFmtId="182" fontId="25" fillId="0" borderId="108" xfId="3" applyNumberFormat="1" applyFont="1" applyFill="1" applyBorder="1" applyAlignment="1" applyProtection="1">
      <alignment vertical="center" shrinkToFit="1"/>
    </xf>
    <xf numFmtId="176" fontId="19" fillId="0" borderId="109" xfId="2" applyFont="1" applyBorder="1" applyAlignment="1">
      <alignment horizontal="center" vertical="center" shrinkToFit="1"/>
    </xf>
    <xf numFmtId="176" fontId="34" fillId="0" borderId="99" xfId="2" applyFont="1" applyBorder="1" applyAlignment="1">
      <alignment vertical="center" textRotation="255" shrinkToFit="1"/>
    </xf>
    <xf numFmtId="182" fontId="20" fillId="0" borderId="110" xfId="3" applyNumberFormat="1" applyFont="1" applyFill="1" applyBorder="1" applyAlignment="1" applyProtection="1">
      <alignment vertical="center" shrinkToFit="1"/>
    </xf>
    <xf numFmtId="176" fontId="66" fillId="0" borderId="112" xfId="2" applyFont="1" applyBorder="1" applyAlignment="1">
      <alignment vertical="center" shrinkToFit="1"/>
    </xf>
    <xf numFmtId="176" fontId="34" fillId="0" borderId="33" xfId="2" applyFont="1" applyBorder="1" applyAlignment="1">
      <alignment vertical="center" textRotation="255" shrinkToFit="1"/>
    </xf>
    <xf numFmtId="182" fontId="20" fillId="0" borderId="107" xfId="3" applyNumberFormat="1" applyFont="1" applyFill="1" applyBorder="1" applyAlignment="1" applyProtection="1">
      <alignment vertical="center" shrinkToFit="1"/>
    </xf>
    <xf numFmtId="182" fontId="26" fillId="8" borderId="110" xfId="2" applyNumberFormat="1" applyFont="1" applyFill="1" applyBorder="1" applyAlignment="1">
      <alignment horizontal="center" vertical="center" shrinkToFit="1"/>
    </xf>
    <xf numFmtId="176" fontId="26" fillId="0" borderId="32" xfId="2" applyFont="1" applyBorder="1" applyAlignment="1">
      <alignment horizontal="center" vertical="center" shrinkToFit="1"/>
    </xf>
    <xf numFmtId="176" fontId="67" fillId="0" borderId="32" xfId="2" applyFont="1" applyBorder="1" applyAlignment="1">
      <alignment horizontal="center" vertical="center" shrinkToFit="1"/>
    </xf>
    <xf numFmtId="176" fontId="19" fillId="0" borderId="2" xfId="2" applyFont="1" applyBorder="1">
      <alignment vertical="center"/>
    </xf>
    <xf numFmtId="176" fontId="19" fillId="2" borderId="113" xfId="2" applyFont="1" applyFill="1" applyBorder="1">
      <alignment vertical="center"/>
    </xf>
    <xf numFmtId="182" fontId="25" fillId="0" borderId="5" xfId="3" applyNumberFormat="1" applyFont="1" applyFill="1" applyBorder="1" applyAlignment="1" applyProtection="1">
      <alignment vertical="center" shrinkToFit="1"/>
    </xf>
    <xf numFmtId="182" fontId="25" fillId="0" borderId="26" xfId="3" applyNumberFormat="1" applyFont="1" applyFill="1" applyBorder="1" applyAlignment="1" applyProtection="1">
      <alignment vertical="center" shrinkToFit="1"/>
    </xf>
    <xf numFmtId="176" fontId="19" fillId="0" borderId="114" xfId="2" applyFont="1" applyBorder="1" applyAlignment="1">
      <alignment horizontal="center" vertical="center" shrinkToFit="1"/>
    </xf>
    <xf numFmtId="176" fontId="34" fillId="0" borderId="5" xfId="2" applyFont="1" applyBorder="1" applyAlignment="1">
      <alignment vertical="center" textRotation="255" shrinkToFit="1"/>
    </xf>
    <xf numFmtId="182" fontId="20" fillId="3" borderId="3" xfId="3" applyNumberFormat="1" applyFont="1" applyFill="1" applyBorder="1" applyAlignment="1" applyProtection="1">
      <alignment vertical="center" shrinkToFit="1"/>
      <protection locked="0"/>
    </xf>
    <xf numFmtId="182" fontId="20" fillId="3" borderId="1" xfId="3" applyNumberFormat="1" applyFont="1" applyFill="1" applyBorder="1" applyAlignment="1" applyProtection="1">
      <alignment vertical="center" shrinkToFit="1"/>
      <protection locked="0"/>
    </xf>
    <xf numFmtId="182" fontId="20" fillId="3" borderId="27" xfId="3" applyNumberFormat="1" applyFont="1" applyFill="1" applyBorder="1" applyAlignment="1" applyProtection="1">
      <alignment vertical="center" shrinkToFit="1"/>
      <protection locked="0"/>
    </xf>
    <xf numFmtId="182" fontId="19" fillId="8" borderId="110" xfId="2" applyNumberFormat="1" applyFont="1" applyFill="1" applyBorder="1" applyAlignment="1">
      <alignment horizontal="center" vertical="center" shrinkToFit="1"/>
    </xf>
    <xf numFmtId="182" fontId="19" fillId="8" borderId="32" xfId="2" applyNumberFormat="1" applyFont="1" applyFill="1" applyBorder="1" applyAlignment="1">
      <alignment horizontal="center" vertical="center" shrinkToFit="1"/>
    </xf>
    <xf numFmtId="176" fontId="67" fillId="8" borderId="32" xfId="2" applyFont="1" applyFill="1" applyBorder="1" applyAlignment="1">
      <alignment horizontal="center" vertical="center" shrinkToFit="1"/>
    </xf>
    <xf numFmtId="176" fontId="19" fillId="8" borderId="2" xfId="2" applyFont="1" applyFill="1" applyBorder="1">
      <alignment vertical="center"/>
    </xf>
    <xf numFmtId="182" fontId="19" fillId="8" borderId="115" xfId="2" applyNumberFormat="1" applyFont="1" applyFill="1" applyBorder="1" applyAlignment="1">
      <alignment horizontal="center" vertical="center" shrinkToFit="1"/>
    </xf>
    <xf numFmtId="176" fontId="19" fillId="8" borderId="0" xfId="2" applyFont="1" applyFill="1" applyAlignment="1">
      <alignment horizontal="center" vertical="center" shrinkToFit="1"/>
    </xf>
    <xf numFmtId="176" fontId="67" fillId="8" borderId="0" xfId="2" applyFont="1" applyFill="1" applyAlignment="1">
      <alignment horizontal="center" vertical="center" shrinkToFit="1"/>
    </xf>
    <xf numFmtId="176" fontId="19" fillId="2" borderId="106" xfId="2" applyFont="1" applyFill="1" applyBorder="1">
      <alignment vertical="center"/>
    </xf>
    <xf numFmtId="182" fontId="19" fillId="2" borderId="116" xfId="2" applyNumberFormat="1" applyFont="1" applyFill="1" applyBorder="1" applyAlignment="1">
      <alignment horizontal="center" vertical="center" shrinkToFit="1"/>
    </xf>
    <xf numFmtId="176" fontId="19" fillId="2" borderId="117" xfId="2" applyFont="1" applyFill="1" applyBorder="1" applyAlignment="1">
      <alignment horizontal="center" vertical="center" shrinkToFit="1"/>
    </xf>
    <xf numFmtId="176" fontId="67" fillId="2" borderId="117" xfId="2" applyFont="1" applyFill="1" applyBorder="1" applyAlignment="1">
      <alignment horizontal="center" vertical="center" shrinkToFit="1"/>
    </xf>
    <xf numFmtId="176" fontId="19" fillId="2" borderId="94" xfId="2" applyFont="1" applyFill="1" applyBorder="1" applyAlignment="1">
      <alignment vertical="center" shrinkToFit="1"/>
    </xf>
    <xf numFmtId="176" fontId="19" fillId="2" borderId="118" xfId="2" applyFont="1" applyFill="1" applyBorder="1">
      <alignment vertical="center"/>
    </xf>
    <xf numFmtId="3" fontId="30" fillId="0" borderId="0" xfId="3" applyNumberFormat="1" applyFont="1" applyFill="1" applyBorder="1" applyAlignment="1" applyProtection="1">
      <alignment vertical="center" shrinkToFit="1"/>
    </xf>
    <xf numFmtId="176" fontId="30" fillId="0" borderId="99" xfId="3" applyNumberFormat="1" applyFont="1" applyFill="1" applyBorder="1" applyAlignment="1" applyProtection="1">
      <alignment vertical="center" shrinkToFit="1"/>
    </xf>
    <xf numFmtId="176" fontId="30" fillId="0" borderId="119" xfId="3" applyNumberFormat="1" applyFont="1" applyFill="1" applyBorder="1" applyAlignment="1" applyProtection="1">
      <alignment vertical="center" shrinkToFit="1"/>
    </xf>
    <xf numFmtId="176" fontId="30" fillId="0" borderId="97" xfId="3" applyNumberFormat="1" applyFont="1" applyFill="1" applyBorder="1" applyAlignment="1" applyProtection="1">
      <alignment vertical="center" shrinkToFit="1"/>
    </xf>
    <xf numFmtId="176" fontId="34" fillId="2" borderId="96" xfId="2" applyFont="1" applyFill="1" applyBorder="1" applyAlignment="1">
      <alignment vertical="center" textRotation="255" shrinkToFit="1"/>
    </xf>
    <xf numFmtId="182" fontId="20" fillId="0" borderId="120" xfId="3" applyNumberFormat="1" applyFont="1" applyFill="1" applyBorder="1" applyAlignment="1" applyProtection="1">
      <alignment vertical="center" shrinkToFit="1"/>
    </xf>
    <xf numFmtId="176" fontId="34" fillId="2" borderId="0" xfId="2" applyFont="1" applyFill="1" applyAlignment="1">
      <alignment vertical="center" textRotation="255" shrinkToFit="1"/>
    </xf>
    <xf numFmtId="182" fontId="19" fillId="2" borderId="110" xfId="2" applyNumberFormat="1" applyFont="1" applyFill="1" applyBorder="1" applyAlignment="1">
      <alignment horizontal="center" vertical="center"/>
    </xf>
    <xf numFmtId="176" fontId="19" fillId="2" borderId="32" xfId="2" applyFont="1" applyFill="1" applyBorder="1" applyAlignment="1">
      <alignment horizontal="center" vertical="center"/>
    </xf>
    <xf numFmtId="176" fontId="19" fillId="2" borderId="31" xfId="2" applyFont="1" applyFill="1" applyBorder="1">
      <alignment vertical="center"/>
    </xf>
    <xf numFmtId="176" fontId="19" fillId="2" borderId="122" xfId="2" applyFont="1" applyFill="1" applyBorder="1">
      <alignment vertical="center"/>
    </xf>
    <xf numFmtId="176" fontId="19" fillId="0" borderId="21" xfId="2" applyFont="1" applyBorder="1" applyAlignment="1">
      <alignment horizontal="center" vertical="center"/>
    </xf>
    <xf numFmtId="176" fontId="23" fillId="0" borderId="0" xfId="2" applyFont="1">
      <alignment vertical="center"/>
    </xf>
    <xf numFmtId="176" fontId="23" fillId="0" borderId="0" xfId="2" applyFont="1" applyAlignment="1">
      <alignment horizontal="center" vertical="center"/>
    </xf>
    <xf numFmtId="176" fontId="23" fillId="0" borderId="0" xfId="2" applyFont="1" applyAlignment="1">
      <alignment horizontal="right" vertical="center"/>
    </xf>
    <xf numFmtId="176" fontId="20" fillId="0" borderId="0" xfId="2" applyFont="1" applyProtection="1">
      <alignment vertical="center"/>
      <protection locked="0"/>
    </xf>
    <xf numFmtId="176" fontId="36" fillId="3" borderId="27" xfId="3" applyNumberFormat="1" applyFont="1" applyFill="1" applyBorder="1" applyAlignment="1" applyProtection="1">
      <alignment vertical="center" shrinkToFit="1"/>
      <protection locked="0"/>
    </xf>
    <xf numFmtId="176" fontId="36" fillId="3" borderId="1" xfId="3" applyNumberFormat="1" applyFont="1" applyFill="1" applyBorder="1" applyAlignment="1" applyProtection="1">
      <alignment vertical="center" shrinkToFit="1"/>
      <protection locked="0"/>
    </xf>
    <xf numFmtId="176" fontId="36" fillId="3" borderId="32" xfId="3" applyNumberFormat="1" applyFont="1" applyFill="1" applyBorder="1" applyAlignment="1" applyProtection="1">
      <alignment vertical="center" shrinkToFit="1"/>
      <protection locked="0"/>
    </xf>
    <xf numFmtId="176" fontId="36" fillId="3" borderId="3" xfId="3" applyNumberFormat="1" applyFont="1" applyFill="1" applyBorder="1" applyAlignment="1" applyProtection="1">
      <alignment vertical="center" shrinkToFit="1"/>
      <protection locked="0"/>
    </xf>
    <xf numFmtId="176" fontId="36" fillId="3" borderId="56" xfId="3" applyNumberFormat="1" applyFont="1" applyFill="1" applyBorder="1" applyAlignment="1" applyProtection="1">
      <alignment vertical="center" shrinkToFit="1"/>
      <protection locked="0"/>
    </xf>
    <xf numFmtId="176" fontId="36" fillId="3" borderId="54" xfId="3" applyNumberFormat="1" applyFont="1" applyFill="1" applyBorder="1" applyAlignment="1" applyProtection="1">
      <alignment vertical="center" shrinkToFit="1"/>
      <protection locked="0"/>
    </xf>
    <xf numFmtId="176" fontId="36" fillId="3" borderId="55" xfId="3" applyNumberFormat="1" applyFont="1" applyFill="1" applyBorder="1" applyAlignment="1" applyProtection="1">
      <alignment vertical="center" shrinkToFit="1"/>
      <protection locked="0"/>
    </xf>
    <xf numFmtId="0" fontId="20" fillId="0" borderId="27" xfId="1" applyFont="1" applyFill="1" applyBorder="1" applyAlignment="1">
      <alignment vertical="center" shrinkToFit="1"/>
    </xf>
    <xf numFmtId="176" fontId="20" fillId="0" borderId="3" xfId="3" applyNumberFormat="1" applyFont="1" applyFill="1" applyBorder="1" applyAlignment="1" applyProtection="1">
      <alignment vertical="center"/>
    </xf>
    <xf numFmtId="0" fontId="20" fillId="0" borderId="4" xfId="1" applyFont="1" applyFill="1" applyBorder="1" applyAlignment="1">
      <alignment vertical="center" shrinkToFit="1"/>
    </xf>
    <xf numFmtId="176" fontId="20" fillId="0" borderId="2" xfId="3" applyNumberFormat="1" applyFont="1" applyFill="1" applyBorder="1" applyAlignment="1" applyProtection="1">
      <alignment vertical="center"/>
    </xf>
    <xf numFmtId="182" fontId="20" fillId="0" borderId="3" xfId="3" applyNumberFormat="1" applyFont="1" applyFill="1" applyBorder="1" applyAlignment="1" applyProtection="1">
      <alignment vertical="center"/>
    </xf>
    <xf numFmtId="182" fontId="20" fillId="0" borderId="2" xfId="3" applyNumberFormat="1" applyFont="1" applyFill="1" applyBorder="1" applyAlignment="1" applyProtection="1">
      <alignment vertical="center"/>
    </xf>
    <xf numFmtId="0" fontId="20" fillId="3" borderId="0" xfId="1" applyFont="1" applyFill="1" applyAlignment="1">
      <alignment horizontal="right" vertical="center"/>
    </xf>
    <xf numFmtId="0" fontId="36" fillId="3" borderId="1" xfId="1" applyFont="1" applyFill="1" applyBorder="1" applyAlignment="1">
      <alignment vertical="center" wrapText="1"/>
    </xf>
    <xf numFmtId="0" fontId="36" fillId="3" borderId="1" xfId="1" applyFont="1" applyFill="1" applyBorder="1">
      <alignment vertical="center"/>
    </xf>
    <xf numFmtId="0" fontId="36" fillId="3" borderId="54" xfId="1" applyFont="1" applyFill="1" applyBorder="1">
      <alignment vertical="center"/>
    </xf>
    <xf numFmtId="0" fontId="36" fillId="3" borderId="1" xfId="1" applyFont="1" applyFill="1" applyBorder="1" applyAlignment="1">
      <alignment vertical="center" shrinkToFit="1"/>
    </xf>
    <xf numFmtId="0" fontId="20" fillId="3" borderId="0" xfId="1" quotePrefix="1" applyFont="1" applyFill="1">
      <alignment vertical="center"/>
    </xf>
    <xf numFmtId="0" fontId="20" fillId="3" borderId="0" xfId="1" applyFont="1" applyFill="1">
      <alignment vertical="center"/>
    </xf>
    <xf numFmtId="0" fontId="24" fillId="0" borderId="0" xfId="1" applyFont="1" applyAlignment="1">
      <alignment vertical="center"/>
    </xf>
    <xf numFmtId="0" fontId="45" fillId="3" borderId="0" xfId="1" applyFont="1" applyFill="1" applyAlignment="1">
      <alignment horizontal="center" vertical="center"/>
    </xf>
    <xf numFmtId="0" fontId="36" fillId="3" borderId="0" xfId="1" applyFont="1" applyFill="1">
      <alignment vertical="center"/>
    </xf>
    <xf numFmtId="0" fontId="37" fillId="0" borderId="0" xfId="0" applyFont="1" applyAlignment="1">
      <alignment horizontal="left" vertical="top" wrapText="1"/>
    </xf>
    <xf numFmtId="0" fontId="22" fillId="0" borderId="3" xfId="1" applyFont="1" applyFill="1" applyBorder="1">
      <alignment vertical="center"/>
    </xf>
    <xf numFmtId="0" fontId="22" fillId="0" borderId="2" xfId="1" applyFont="1" applyFill="1" applyBorder="1">
      <alignment vertical="center"/>
    </xf>
    <xf numFmtId="0" fontId="0" fillId="0" borderId="0" xfId="0" applyAlignment="1">
      <alignment vertical="center"/>
    </xf>
    <xf numFmtId="0" fontId="70" fillId="0" borderId="0" xfId="0" applyFont="1" applyAlignment="1">
      <alignment horizontal="center" vertical="center"/>
    </xf>
    <xf numFmtId="0" fontId="0" fillId="0" borderId="0" xfId="0" applyAlignment="1"/>
    <xf numFmtId="0" fontId="71" fillId="0" borderId="0" xfId="0" applyFont="1" applyAlignment="1">
      <alignment vertical="center"/>
    </xf>
    <xf numFmtId="0" fontId="2" fillId="0" borderId="0" xfId="0" applyFont="1" applyAlignment="1">
      <alignment vertical="center"/>
    </xf>
    <xf numFmtId="0" fontId="71" fillId="0" borderId="0" xfId="0" applyFont="1" applyAlignment="1">
      <alignment horizontal="right" vertical="center"/>
    </xf>
    <xf numFmtId="49" fontId="72" fillId="3" borderId="0" xfId="0" applyNumberFormat="1" applyFont="1" applyFill="1" applyAlignment="1">
      <alignment horizontal="center" vertical="center"/>
    </xf>
    <xf numFmtId="0" fontId="72" fillId="0" borderId="0" xfId="0" applyFont="1" applyFill="1" applyAlignment="1">
      <alignment vertical="center"/>
    </xf>
    <xf numFmtId="0" fontId="74" fillId="0" borderId="0" xfId="0" applyFont="1" applyAlignment="1">
      <alignment vertical="center"/>
    </xf>
    <xf numFmtId="0" fontId="72" fillId="3" borderId="0" xfId="0" applyFont="1" applyFill="1" applyAlignment="1">
      <alignment horizontal="center" vertical="center"/>
    </xf>
    <xf numFmtId="0" fontId="72" fillId="3" borderId="0" xfId="0" applyFont="1" applyFill="1" applyAlignment="1">
      <alignment vertical="center"/>
    </xf>
    <xf numFmtId="0" fontId="76" fillId="3" borderId="3" xfId="0" applyFont="1" applyFill="1" applyBorder="1" applyAlignment="1">
      <alignment vertical="center"/>
    </xf>
    <xf numFmtId="0" fontId="76" fillId="3" borderId="130" xfId="0" applyFont="1" applyFill="1" applyBorder="1" applyAlignment="1">
      <alignment vertical="center"/>
    </xf>
    <xf numFmtId="0" fontId="76" fillId="3" borderId="131" xfId="0" applyFont="1" applyFill="1" applyBorder="1" applyAlignment="1">
      <alignment vertical="center"/>
    </xf>
    <xf numFmtId="0" fontId="20" fillId="0" borderId="0" xfId="0" applyFont="1" applyFill="1" applyBorder="1" applyAlignment="1">
      <alignment horizontal="center" vertical="center"/>
    </xf>
    <xf numFmtId="0" fontId="77" fillId="0" borderId="0" xfId="0" applyFont="1" applyAlignment="1">
      <alignment vertical="center"/>
    </xf>
    <xf numFmtId="0" fontId="78" fillId="0" borderId="0" xfId="0" applyFont="1" applyAlignment="1">
      <alignment vertical="center"/>
    </xf>
    <xf numFmtId="0" fontId="71" fillId="0" borderId="130" xfId="0" applyFont="1" applyBorder="1" applyAlignment="1">
      <alignment vertical="center"/>
    </xf>
    <xf numFmtId="0" fontId="71" fillId="0" borderId="132" xfId="0" applyFont="1" applyBorder="1" applyAlignment="1">
      <alignment vertical="center"/>
    </xf>
    <xf numFmtId="0" fontId="71" fillId="0" borderId="133" xfId="0" applyFont="1" applyBorder="1" applyAlignment="1">
      <alignment vertical="center"/>
    </xf>
    <xf numFmtId="0" fontId="20" fillId="0" borderId="31" xfId="0" applyFont="1" applyFill="1" applyBorder="1" applyAlignment="1">
      <alignment vertical="center"/>
    </xf>
    <xf numFmtId="0" fontId="20" fillId="0" borderId="4" xfId="0" applyFont="1" applyFill="1" applyBorder="1" applyAlignment="1">
      <alignment vertical="center"/>
    </xf>
    <xf numFmtId="0" fontId="20" fillId="0" borderId="62" xfId="0" applyFont="1" applyFill="1" applyBorder="1" applyAlignment="1">
      <alignment vertical="center"/>
    </xf>
    <xf numFmtId="0" fontId="20" fillId="0" borderId="75" xfId="0" applyFont="1" applyFill="1" applyBorder="1" applyAlignment="1">
      <alignment vertical="center"/>
    </xf>
    <xf numFmtId="0" fontId="37" fillId="0" borderId="5" xfId="0" applyFont="1" applyFill="1" applyBorder="1" applyAlignment="1">
      <alignment vertical="center"/>
    </xf>
    <xf numFmtId="182" fontId="36" fillId="3" borderId="27" xfId="3" applyNumberFormat="1" applyFont="1" applyFill="1" applyBorder="1" applyAlignment="1" applyProtection="1">
      <alignment vertical="center" shrinkToFit="1"/>
      <protection locked="0"/>
    </xf>
    <xf numFmtId="182" fontId="36" fillId="3" borderId="26" xfId="3" applyNumberFormat="1" applyFont="1" applyFill="1" applyBorder="1" applyAlignment="1" applyProtection="1">
      <alignment vertical="center" shrinkToFit="1"/>
      <protection locked="0"/>
    </xf>
    <xf numFmtId="182" fontId="36" fillId="3" borderId="5" xfId="3" applyNumberFormat="1" applyFont="1" applyFill="1" applyBorder="1" applyAlignment="1" applyProtection="1">
      <alignment vertical="center" shrinkToFit="1"/>
      <protection locked="0"/>
    </xf>
    <xf numFmtId="182" fontId="36" fillId="3" borderId="1" xfId="3" applyNumberFormat="1" applyFont="1" applyFill="1" applyBorder="1" applyAlignment="1" applyProtection="1">
      <alignment vertical="center" shrinkToFit="1"/>
      <protection locked="0"/>
    </xf>
    <xf numFmtId="182" fontId="36" fillId="3" borderId="3" xfId="3" applyNumberFormat="1" applyFont="1" applyFill="1" applyBorder="1" applyAlignment="1" applyProtection="1">
      <alignment vertical="center" shrinkToFit="1"/>
      <protection locked="0"/>
    </xf>
    <xf numFmtId="182" fontId="36" fillId="3" borderId="7" xfId="3" applyNumberFormat="1" applyFont="1" applyFill="1" applyBorder="1" applyAlignment="1" applyProtection="1">
      <alignment vertical="center" shrinkToFit="1"/>
      <protection locked="0"/>
    </xf>
    <xf numFmtId="182" fontId="36" fillId="3" borderId="108" xfId="3" applyNumberFormat="1" applyFont="1" applyFill="1" applyBorder="1" applyAlignment="1" applyProtection="1">
      <alignment vertical="center" shrinkToFit="1"/>
    </xf>
    <xf numFmtId="182" fontId="36" fillId="3" borderId="6" xfId="3" applyNumberFormat="1" applyFont="1" applyFill="1" applyBorder="1" applyAlignment="1" applyProtection="1">
      <alignment vertical="center" shrinkToFit="1"/>
    </xf>
    <xf numFmtId="182" fontId="36" fillId="3" borderId="37" xfId="3" applyNumberFormat="1" applyFont="1" applyFill="1" applyBorder="1" applyAlignment="1" applyProtection="1">
      <alignment vertical="center" shrinkToFit="1"/>
    </xf>
    <xf numFmtId="182" fontId="36" fillId="3" borderId="111" xfId="3" applyNumberFormat="1" applyFont="1" applyFill="1" applyBorder="1" applyAlignment="1" applyProtection="1">
      <alignment vertical="center" shrinkToFit="1"/>
    </xf>
    <xf numFmtId="182" fontId="36" fillId="3" borderId="1" xfId="3" applyNumberFormat="1" applyFont="1" applyFill="1" applyBorder="1" applyAlignment="1" applyProtection="1">
      <alignment vertical="center" shrinkToFit="1"/>
    </xf>
    <xf numFmtId="182" fontId="36" fillId="3" borderId="27" xfId="3" applyNumberFormat="1" applyFont="1" applyFill="1" applyBorder="1" applyAlignment="1" applyProtection="1">
      <alignment vertical="center" shrinkToFit="1"/>
    </xf>
    <xf numFmtId="182" fontId="36" fillId="3" borderId="32" xfId="3" applyNumberFormat="1" applyFont="1" applyFill="1" applyBorder="1" applyAlignment="1" applyProtection="1">
      <alignment vertical="center" shrinkToFit="1"/>
    </xf>
    <xf numFmtId="182" fontId="36" fillId="3" borderId="104" xfId="3" applyNumberFormat="1" applyFont="1" applyFill="1" applyBorder="1" applyAlignment="1" applyProtection="1">
      <alignment vertical="center" shrinkToFit="1"/>
      <protection locked="0"/>
    </xf>
    <xf numFmtId="176" fontId="66" fillId="0" borderId="0" xfId="2" applyFont="1" applyAlignment="1" applyProtection="1">
      <alignment vertical="center"/>
      <protection locked="0"/>
    </xf>
    <xf numFmtId="176" fontId="20" fillId="0" borderId="5" xfId="3" applyNumberFormat="1" applyFont="1" applyFill="1" applyBorder="1" applyAlignment="1" applyProtection="1">
      <alignment vertical="center"/>
    </xf>
    <xf numFmtId="176" fontId="30" fillId="0" borderId="136" xfId="3" applyNumberFormat="1" applyFont="1" applyFill="1" applyBorder="1" applyAlignment="1" applyProtection="1">
      <alignment vertical="center" shrinkToFit="1"/>
    </xf>
    <xf numFmtId="182" fontId="30" fillId="0" borderId="137" xfId="3" applyNumberFormat="1" applyFont="1" applyFill="1" applyBorder="1" applyAlignment="1" applyProtection="1">
      <alignment vertical="center" shrinkToFit="1"/>
    </xf>
    <xf numFmtId="186" fontId="34" fillId="0" borderId="136" xfId="3" applyNumberFormat="1" applyFont="1" applyFill="1" applyBorder="1" applyAlignment="1" applyProtection="1">
      <alignment vertical="center" shrinkToFit="1"/>
    </xf>
    <xf numFmtId="176" fontId="66" fillId="0" borderId="138" xfId="2" applyFont="1" applyBorder="1" applyAlignment="1">
      <alignment horizontal="center" vertical="center"/>
    </xf>
    <xf numFmtId="176" fontId="19" fillId="2" borderId="110" xfId="2" applyFont="1" applyFill="1" applyBorder="1" applyAlignment="1">
      <alignment horizontal="center" vertical="center"/>
    </xf>
    <xf numFmtId="176" fontId="36" fillId="3" borderId="110" xfId="3" applyNumberFormat="1" applyFont="1" applyFill="1" applyBorder="1" applyAlignment="1" applyProtection="1">
      <alignment vertical="center" shrinkToFit="1"/>
      <protection locked="0"/>
    </xf>
    <xf numFmtId="176" fontId="36" fillId="3" borderId="120" xfId="3" applyNumberFormat="1" applyFont="1" applyFill="1" applyBorder="1" applyAlignment="1" applyProtection="1">
      <alignment vertical="center" shrinkToFit="1"/>
      <protection locked="0"/>
    </xf>
    <xf numFmtId="176" fontId="19" fillId="2" borderId="139" xfId="2" applyFont="1" applyFill="1" applyBorder="1" applyAlignment="1">
      <alignment horizontal="center" vertical="center" shrinkToFit="1"/>
    </xf>
    <xf numFmtId="176" fontId="19" fillId="8" borderId="115" xfId="2" applyFont="1" applyFill="1" applyBorder="1" applyAlignment="1">
      <alignment horizontal="center" vertical="center" shrinkToFit="1"/>
    </xf>
    <xf numFmtId="182" fontId="20" fillId="3" borderId="110" xfId="3" applyNumberFormat="1" applyFont="1" applyFill="1" applyBorder="1" applyAlignment="1" applyProtection="1">
      <alignment vertical="center" shrinkToFit="1"/>
      <protection locked="0"/>
    </xf>
    <xf numFmtId="182" fontId="36" fillId="3" borderId="107" xfId="3" applyNumberFormat="1" applyFont="1" applyFill="1" applyBorder="1" applyAlignment="1" applyProtection="1">
      <alignment vertical="center" shrinkToFit="1"/>
      <protection locked="0"/>
    </xf>
    <xf numFmtId="182" fontId="36" fillId="3" borderId="110" xfId="3" applyNumberFormat="1" applyFont="1" applyFill="1" applyBorder="1" applyAlignment="1" applyProtection="1">
      <alignment vertical="center" shrinkToFit="1"/>
      <protection locked="0"/>
    </xf>
    <xf numFmtId="182" fontId="36" fillId="3" borderId="110" xfId="3" applyNumberFormat="1" applyFont="1" applyFill="1" applyBorder="1" applyAlignment="1" applyProtection="1">
      <alignment vertical="center" wrapText="1" shrinkToFit="1"/>
      <protection locked="0"/>
    </xf>
    <xf numFmtId="182" fontId="36" fillId="3" borderId="107" xfId="3" applyNumberFormat="1" applyFont="1" applyFill="1" applyBorder="1" applyAlignment="1" applyProtection="1">
      <alignment vertical="center" shrinkToFit="1"/>
    </xf>
    <xf numFmtId="182" fontId="36" fillId="3" borderId="110" xfId="3" applyNumberFormat="1" applyFont="1" applyFill="1" applyBorder="1" applyAlignment="1" applyProtection="1">
      <alignment vertical="center" shrinkToFit="1"/>
    </xf>
    <xf numFmtId="182" fontId="36" fillId="3" borderId="101" xfId="3" applyNumberFormat="1" applyFont="1" applyFill="1" applyBorder="1" applyAlignment="1" applyProtection="1">
      <alignment vertical="center" shrinkToFit="1"/>
      <protection locked="0"/>
    </xf>
    <xf numFmtId="176" fontId="36" fillId="0" borderId="110" xfId="3" applyNumberFormat="1" applyFont="1" applyFill="1" applyBorder="1" applyAlignment="1" applyProtection="1">
      <alignment vertical="center" shrinkToFit="1"/>
      <protection locked="0"/>
    </xf>
    <xf numFmtId="14" fontId="0" fillId="0" borderId="0" xfId="0" applyNumberFormat="1"/>
    <xf numFmtId="0" fontId="37" fillId="0" borderId="26" xfId="0" applyFont="1" applyBorder="1" applyAlignment="1">
      <alignment horizontal="center" vertical="center"/>
    </xf>
    <xf numFmtId="0" fontId="39" fillId="0" borderId="0" xfId="0" applyFont="1" applyBorder="1" applyAlignment="1">
      <alignment vertical="center"/>
    </xf>
    <xf numFmtId="0" fontId="0" fillId="0" borderId="0" xfId="0" applyBorder="1" applyAlignment="1">
      <alignment vertical="center"/>
    </xf>
    <xf numFmtId="0" fontId="37" fillId="0" borderId="25" xfId="0" applyFont="1" applyBorder="1" applyAlignment="1">
      <alignment vertical="center" shrinkToFit="1"/>
    </xf>
    <xf numFmtId="0" fontId="36" fillId="3" borderId="25" xfId="0" applyFont="1" applyFill="1" applyBorder="1" applyAlignment="1">
      <alignment horizontal="center" vertical="center"/>
    </xf>
    <xf numFmtId="0" fontId="0" fillId="0" borderId="0" xfId="0" applyNumberFormat="1"/>
    <xf numFmtId="0" fontId="0" fillId="0" borderId="1" xfId="0" applyFill="1" applyBorder="1"/>
    <xf numFmtId="0" fontId="0" fillId="0" borderId="1" xfId="0" applyFont="1" applyFill="1" applyBorder="1"/>
    <xf numFmtId="0" fontId="81" fillId="9" borderId="1" xfId="0" applyFont="1" applyFill="1" applyBorder="1"/>
    <xf numFmtId="0" fontId="82" fillId="10" borderId="1" xfId="0" applyFont="1" applyFill="1" applyBorder="1"/>
    <xf numFmtId="0" fontId="82" fillId="11" borderId="1" xfId="0" applyFont="1" applyFill="1" applyBorder="1"/>
    <xf numFmtId="0" fontId="0" fillId="0" borderId="0" xfId="0" applyAlignment="1">
      <alignment horizontal="center"/>
    </xf>
    <xf numFmtId="0" fontId="0" fillId="0" borderId="0" xfId="0" quotePrefix="1" applyAlignment="1">
      <alignment vertical="top" wrapText="1"/>
    </xf>
    <xf numFmtId="0" fontId="0" fillId="0" borderId="0" xfId="0" quotePrefix="1"/>
    <xf numFmtId="0" fontId="0" fillId="0" borderId="0" xfId="0" quotePrefix="1" applyAlignment="1">
      <alignment horizontal="center"/>
    </xf>
    <xf numFmtId="0" fontId="42" fillId="0" borderId="0" xfId="0" applyFont="1"/>
    <xf numFmtId="0" fontId="53" fillId="2" borderId="71" xfId="0" applyFont="1" applyFill="1" applyBorder="1" applyAlignment="1">
      <alignment horizontal="center" vertical="center"/>
    </xf>
    <xf numFmtId="0" fontId="83" fillId="0" borderId="0" xfId="0" applyFont="1" applyAlignment="1">
      <alignment wrapText="1"/>
    </xf>
    <xf numFmtId="0" fontId="58" fillId="0" borderId="92" xfId="0" applyFont="1" applyFill="1" applyBorder="1" applyAlignment="1">
      <alignment vertical="center" wrapText="1"/>
    </xf>
    <xf numFmtId="187" fontId="10" fillId="0" borderId="8" xfId="1" quotePrefix="1" applyNumberFormat="1" applyFont="1" applyFill="1" applyBorder="1" applyAlignment="1" applyProtection="1">
      <alignment horizontal="center" vertical="center"/>
    </xf>
    <xf numFmtId="176" fontId="20" fillId="0" borderId="27" xfId="3" applyNumberFormat="1" applyFont="1" applyFill="1" applyBorder="1" applyAlignment="1" applyProtection="1">
      <alignment vertical="center"/>
    </xf>
    <xf numFmtId="0" fontId="53" fillId="2" borderId="141" xfId="0" applyFont="1" applyFill="1" applyBorder="1" applyAlignment="1">
      <alignment horizontal="left" vertical="center" wrapText="1"/>
    </xf>
    <xf numFmtId="184" fontId="48" fillId="0" borderId="5" xfId="0" applyNumberFormat="1" applyFont="1" applyBorder="1" applyAlignment="1">
      <alignment horizontal="right" vertical="center" wrapText="1"/>
    </xf>
    <xf numFmtId="184" fontId="48" fillId="0" borderId="78" xfId="0" applyNumberFormat="1" applyFont="1" applyBorder="1" applyAlignment="1">
      <alignment horizontal="right" vertical="center" wrapText="1"/>
    </xf>
    <xf numFmtId="184" fontId="48" fillId="0" borderId="6" xfId="0" applyNumberFormat="1" applyFont="1" applyBorder="1" applyAlignment="1">
      <alignment horizontal="right" vertical="center" wrapText="1"/>
    </xf>
    <xf numFmtId="184" fontId="48" fillId="0" borderId="37" xfId="0" applyNumberFormat="1" applyFont="1" applyBorder="1" applyAlignment="1">
      <alignment horizontal="right" vertical="center" wrapText="1"/>
    </xf>
    <xf numFmtId="0" fontId="48" fillId="0" borderId="61" xfId="0" applyFont="1" applyBorder="1" applyAlignment="1">
      <alignment vertical="center" wrapText="1"/>
    </xf>
    <xf numFmtId="184" fontId="48" fillId="0" borderId="129" xfId="0" applyNumberFormat="1" applyFont="1" applyBorder="1" applyAlignment="1">
      <alignment vertical="center" wrapText="1"/>
    </xf>
    <xf numFmtId="0" fontId="48" fillId="0" borderId="129" xfId="0" applyFont="1" applyBorder="1" applyAlignment="1">
      <alignment vertical="center" wrapText="1"/>
    </xf>
    <xf numFmtId="0" fontId="48" fillId="0" borderId="129" xfId="0" applyFont="1" applyBorder="1" applyAlignment="1"/>
    <xf numFmtId="0" fontId="48" fillId="0" borderId="61" xfId="0" applyFont="1" applyBorder="1" applyAlignment="1"/>
    <xf numFmtId="0" fontId="48" fillId="0" borderId="140" xfId="0" applyFont="1" applyBorder="1" applyAlignment="1">
      <alignment vertical="center" wrapText="1"/>
    </xf>
    <xf numFmtId="0" fontId="56" fillId="0" borderId="1" xfId="0" applyFont="1" applyBorder="1" applyAlignment="1">
      <alignment vertical="center" wrapText="1"/>
    </xf>
    <xf numFmtId="0" fontId="56" fillId="0" borderId="80" xfId="0" applyFont="1" applyBorder="1" applyAlignment="1">
      <alignment vertical="center" wrapText="1"/>
    </xf>
    <xf numFmtId="0" fontId="56" fillId="0" borderId="27" xfId="0" applyFont="1" applyBorder="1" applyAlignment="1">
      <alignment vertical="center" wrapText="1"/>
    </xf>
    <xf numFmtId="0" fontId="56" fillId="0" borderId="3" xfId="0" applyFont="1" applyBorder="1" applyAlignment="1">
      <alignment vertical="center" wrapText="1"/>
    </xf>
    <xf numFmtId="0" fontId="56" fillId="0" borderId="1" xfId="0" applyFont="1" applyBorder="1" applyAlignment="1">
      <alignment vertical="center"/>
    </xf>
    <xf numFmtId="56" fontId="56" fillId="0" borderId="80" xfId="0" quotePrefix="1" applyNumberFormat="1" applyFont="1" applyBorder="1" applyAlignment="1">
      <alignment horizontal="left" vertical="center" wrapText="1"/>
    </xf>
    <xf numFmtId="56" fontId="56" fillId="0" borderId="27" xfId="0" applyNumberFormat="1" applyFont="1" applyBorder="1" applyAlignment="1">
      <alignment vertical="center" wrapText="1"/>
    </xf>
    <xf numFmtId="0" fontId="56" fillId="0" borderId="80" xfId="0" applyFont="1" applyBorder="1" applyAlignment="1">
      <alignment vertical="center"/>
    </xf>
    <xf numFmtId="0" fontId="56" fillId="0" borderId="27" xfId="0" applyFont="1" applyBorder="1" applyAlignment="1">
      <alignment vertical="center"/>
    </xf>
    <xf numFmtId="0" fontId="56" fillId="0" borderId="3" xfId="0" applyFont="1" applyBorder="1" applyAlignment="1">
      <alignment vertical="center"/>
    </xf>
    <xf numFmtId="184" fontId="56" fillId="0" borderId="27" xfId="0" applyNumberFormat="1" applyFont="1" applyBorder="1" applyAlignment="1">
      <alignment horizontal="right" vertical="center" wrapText="1"/>
    </xf>
    <xf numFmtId="184" fontId="56" fillId="0" borderId="80" xfId="0" applyNumberFormat="1" applyFont="1" applyBorder="1" applyAlignment="1">
      <alignment horizontal="right" vertical="center" wrapText="1"/>
    </xf>
    <xf numFmtId="184" fontId="56" fillId="0" borderId="32" xfId="0" applyNumberFormat="1" applyFont="1" applyBorder="1" applyAlignment="1">
      <alignment horizontal="right" vertical="center" wrapText="1"/>
    </xf>
    <xf numFmtId="185" fontId="56" fillId="0" borderId="80" xfId="4" applyNumberFormat="1" applyFont="1" applyBorder="1" applyAlignment="1">
      <alignment horizontal="right" vertical="center" wrapText="1"/>
    </xf>
    <xf numFmtId="185" fontId="56" fillId="0" borderId="27" xfId="4" applyNumberFormat="1" applyFont="1" applyBorder="1" applyAlignment="1">
      <alignment horizontal="right" vertical="center" wrapText="1"/>
    </xf>
    <xf numFmtId="185" fontId="56" fillId="0" borderId="3" xfId="4" applyNumberFormat="1" applyFont="1" applyBorder="1" applyAlignment="1">
      <alignment horizontal="right" vertical="center" wrapText="1"/>
    </xf>
    <xf numFmtId="185" fontId="56" fillId="0" borderId="144" xfId="4" applyNumberFormat="1" applyFont="1" applyBorder="1" applyAlignment="1">
      <alignment horizontal="right" vertical="center" wrapText="1"/>
    </xf>
    <xf numFmtId="0" fontId="83" fillId="0" borderId="0" xfId="0" applyFont="1" applyAlignment="1">
      <alignment vertical="center" wrapText="1"/>
    </xf>
    <xf numFmtId="0" fontId="53" fillId="2" borderId="142" xfId="0" applyFont="1" applyFill="1" applyBorder="1" applyAlignment="1">
      <alignment horizontal="left" vertical="center" wrapText="1"/>
    </xf>
    <xf numFmtId="0" fontId="53" fillId="2" borderId="143" xfId="0" applyFont="1" applyFill="1" applyBorder="1" applyAlignment="1">
      <alignment vertical="center" wrapText="1"/>
    </xf>
    <xf numFmtId="184" fontId="48" fillId="0" borderId="77" xfId="0" applyNumberFormat="1" applyFont="1" applyFill="1" applyBorder="1" applyAlignment="1">
      <alignment horizontal="right" vertical="center" wrapText="1"/>
    </xf>
    <xf numFmtId="184" fontId="56" fillId="0" borderId="129" xfId="0" applyNumberFormat="1" applyFont="1" applyBorder="1" applyAlignment="1">
      <alignment vertical="center" wrapText="1"/>
    </xf>
    <xf numFmtId="184" fontId="56" fillId="0" borderId="61" xfId="0" applyNumberFormat="1" applyFont="1" applyBorder="1" applyAlignment="1">
      <alignment vertical="center" wrapText="1"/>
    </xf>
    <xf numFmtId="184" fontId="56" fillId="0" borderId="128" xfId="0" applyNumberFormat="1" applyFont="1" applyBorder="1" applyAlignment="1">
      <alignment vertical="center" wrapText="1"/>
    </xf>
    <xf numFmtId="184" fontId="56" fillId="0" borderId="5" xfId="0" applyNumberFormat="1" applyFont="1" applyBorder="1" applyAlignment="1">
      <alignment horizontal="right" vertical="center" wrapText="1"/>
    </xf>
    <xf numFmtId="184" fontId="56" fillId="0" borderId="78" xfId="0" applyNumberFormat="1" applyFont="1" applyBorder="1" applyAlignment="1">
      <alignment horizontal="right" vertical="center" wrapText="1"/>
    </xf>
    <xf numFmtId="184" fontId="56" fillId="0" borderId="6" xfId="0" applyNumberFormat="1" applyFont="1" applyBorder="1" applyAlignment="1">
      <alignment horizontal="right" vertical="center" wrapText="1"/>
    </xf>
    <xf numFmtId="184" fontId="56" fillId="0" borderId="37" xfId="0" applyNumberFormat="1" applyFont="1" applyBorder="1" applyAlignment="1">
      <alignment horizontal="right" vertical="center" wrapText="1"/>
    </xf>
    <xf numFmtId="0" fontId="56" fillId="0" borderId="1" xfId="0" applyFont="1" applyBorder="1" applyAlignment="1">
      <alignment horizontal="left" vertical="center"/>
    </xf>
    <xf numFmtId="56" fontId="56" fillId="0" borderId="27" xfId="0" quotePrefix="1" applyNumberFormat="1" applyFont="1" applyBorder="1" applyAlignment="1">
      <alignment horizontal="left" vertical="center" wrapText="1"/>
    </xf>
    <xf numFmtId="0" fontId="56" fillId="0" borderId="80" xfId="0" applyFont="1" applyBorder="1" applyAlignment="1">
      <alignment horizontal="left" vertical="center"/>
    </xf>
    <xf numFmtId="0" fontId="56" fillId="0" borderId="27" xfId="0" applyFont="1" applyBorder="1" applyAlignment="1">
      <alignment horizontal="left" vertical="center"/>
    </xf>
    <xf numFmtId="0" fontId="56" fillId="0" borderId="3" xfId="0" applyFont="1" applyBorder="1" applyAlignment="1">
      <alignment horizontal="left" vertical="center"/>
    </xf>
    <xf numFmtId="185" fontId="48" fillId="0" borderId="80" xfId="4" applyNumberFormat="1" applyFont="1" applyFill="1" applyBorder="1" applyAlignment="1">
      <alignment horizontal="right" vertical="center" wrapText="1"/>
    </xf>
    <xf numFmtId="185" fontId="48" fillId="0" borderId="27" xfId="4" applyNumberFormat="1" applyFont="1" applyFill="1" applyBorder="1" applyAlignment="1">
      <alignment horizontal="right" vertical="center" wrapText="1"/>
    </xf>
    <xf numFmtId="185" fontId="48" fillId="0" borderId="144" xfId="4" applyNumberFormat="1" applyFont="1" applyFill="1" applyBorder="1" applyAlignment="1">
      <alignment horizontal="right" vertical="center" wrapText="1"/>
    </xf>
    <xf numFmtId="185" fontId="48" fillId="0" borderId="3" xfId="4" applyNumberFormat="1" applyFont="1" applyFill="1" applyBorder="1" applyAlignment="1">
      <alignment horizontal="right" vertical="center" wrapText="1"/>
    </xf>
    <xf numFmtId="185" fontId="48" fillId="0" borderId="77" xfId="4" applyNumberFormat="1" applyFont="1" applyFill="1" applyBorder="1" applyAlignment="1">
      <alignment horizontal="right" vertical="center" wrapText="1"/>
    </xf>
    <xf numFmtId="185" fontId="48" fillId="0" borderId="85" xfId="0" applyNumberFormat="1" applyFont="1" applyFill="1" applyBorder="1" applyAlignment="1">
      <alignment vertical="center"/>
    </xf>
    <xf numFmtId="185" fontId="53" fillId="0" borderId="90" xfId="4" applyNumberFormat="1" applyFont="1" applyFill="1" applyBorder="1" applyAlignment="1">
      <alignment horizontal="right" vertical="center" wrapText="1"/>
    </xf>
    <xf numFmtId="0" fontId="48" fillId="0" borderId="0" xfId="0" applyFont="1" applyFill="1" applyAlignment="1">
      <alignment horizontal="center"/>
    </xf>
    <xf numFmtId="0" fontId="48" fillId="0" borderId="0" xfId="0" applyFont="1" applyFill="1" applyAlignment="1">
      <alignment horizontal="right"/>
    </xf>
    <xf numFmtId="185" fontId="52" fillId="0" borderId="91" xfId="4" applyNumberFormat="1" applyFont="1" applyBorder="1" applyAlignment="1">
      <alignment horizontal="right" vertical="center" wrapText="1"/>
    </xf>
    <xf numFmtId="0" fontId="51" fillId="0" borderId="0" xfId="0" applyFont="1" applyFill="1"/>
    <xf numFmtId="0" fontId="33" fillId="0" borderId="0" xfId="1" applyFont="1">
      <alignment vertical="center"/>
    </xf>
    <xf numFmtId="0" fontId="51" fillId="0" borderId="0" xfId="0" applyFont="1"/>
    <xf numFmtId="0" fontId="61" fillId="0" borderId="0" xfId="0" applyFont="1" applyAlignment="1">
      <alignment vertical="center"/>
    </xf>
    <xf numFmtId="56" fontId="0" fillId="0" borderId="0" xfId="0" applyNumberFormat="1"/>
    <xf numFmtId="0" fontId="39" fillId="0" borderId="1" xfId="0" applyFont="1" applyFill="1" applyBorder="1" applyAlignment="1">
      <alignment vertical="center"/>
    </xf>
    <xf numFmtId="0" fontId="39" fillId="0" borderId="1" xfId="0" applyFont="1" applyBorder="1" applyAlignment="1">
      <alignment vertical="center"/>
    </xf>
    <xf numFmtId="0" fontId="39" fillId="0" borderId="1" xfId="0" applyFont="1" applyBorder="1" applyAlignment="1">
      <alignment horizontal="left" vertical="center"/>
    </xf>
    <xf numFmtId="0" fontId="39" fillId="0" borderId="1" xfId="0" applyFont="1" applyBorder="1" applyAlignment="1">
      <alignment horizontal="center" vertical="center"/>
    </xf>
    <xf numFmtId="0" fontId="39" fillId="0" borderId="1" xfId="0" applyFont="1" applyFill="1" applyBorder="1" applyAlignment="1">
      <alignment horizontal="center" vertical="center" wrapText="1"/>
    </xf>
    <xf numFmtId="0" fontId="39" fillId="2" borderId="1" xfId="0" applyFont="1" applyFill="1" applyBorder="1" applyAlignment="1">
      <alignment horizontal="center" vertical="center"/>
    </xf>
    <xf numFmtId="0" fontId="86" fillId="0" borderId="0" xfId="0" applyFont="1" applyFill="1" applyAlignment="1">
      <alignment horizontal="left" vertical="center" wrapText="1"/>
    </xf>
    <xf numFmtId="0" fontId="58" fillId="0" borderId="0" xfId="0" applyFont="1" applyAlignment="1">
      <alignment vertical="center"/>
    </xf>
    <xf numFmtId="0" fontId="39" fillId="0" borderId="1" xfId="0" applyFont="1" applyBorder="1" applyAlignment="1">
      <alignment horizontal="center" vertical="center" wrapText="1"/>
    </xf>
    <xf numFmtId="0" fontId="88" fillId="0" borderId="0" xfId="0" applyFont="1" applyFill="1" applyAlignment="1">
      <alignment horizontal="left" vertical="center" wrapText="1"/>
    </xf>
    <xf numFmtId="182" fontId="36" fillId="3" borderId="102" xfId="3" applyNumberFormat="1" applyFont="1" applyFill="1" applyBorder="1" applyAlignment="1" applyProtection="1">
      <alignment vertical="center" shrinkToFit="1"/>
      <protection locked="0"/>
    </xf>
    <xf numFmtId="0" fontId="10" fillId="0" borderId="12" xfId="1" applyFont="1" applyFill="1" applyBorder="1" applyAlignment="1" applyProtection="1">
      <alignment horizontal="center" vertical="center"/>
    </xf>
    <xf numFmtId="0" fontId="10" fillId="0" borderId="13" xfId="1" applyFont="1" applyFill="1" applyBorder="1" applyAlignment="1" applyProtection="1">
      <alignment horizontal="center" vertical="center"/>
    </xf>
    <xf numFmtId="0" fontId="10" fillId="0" borderId="14" xfId="1" applyFont="1" applyFill="1" applyBorder="1" applyAlignment="1" applyProtection="1">
      <alignment horizontal="center" vertical="center"/>
    </xf>
    <xf numFmtId="0" fontId="10" fillId="0" borderId="15" xfId="1" applyFont="1" applyFill="1" applyBorder="1" applyAlignment="1" applyProtection="1">
      <alignment horizontal="center" vertical="center"/>
    </xf>
    <xf numFmtId="0" fontId="10" fillId="0" borderId="16" xfId="1" applyFont="1" applyFill="1" applyBorder="1" applyAlignment="1" applyProtection="1">
      <alignment horizontal="center" vertical="center"/>
    </xf>
    <xf numFmtId="0" fontId="10" fillId="0" borderId="17" xfId="1" applyFont="1" applyFill="1" applyBorder="1" applyAlignment="1" applyProtection="1">
      <alignment horizontal="center" vertical="center"/>
    </xf>
    <xf numFmtId="0" fontId="55" fillId="0" borderId="0" xfId="0" applyFont="1" applyAlignment="1">
      <alignment vertical="center"/>
    </xf>
    <xf numFmtId="182" fontId="25" fillId="0" borderId="136" xfId="3" applyNumberFormat="1" applyFont="1" applyFill="1" applyBorder="1" applyAlignment="1" applyProtection="1">
      <alignment vertical="center" shrinkToFit="1"/>
    </xf>
    <xf numFmtId="182" fontId="19" fillId="8" borderId="145" xfId="2" applyNumberFormat="1" applyFont="1" applyFill="1" applyBorder="1" applyAlignment="1">
      <alignment horizontal="center" vertical="center" shrinkToFit="1"/>
    </xf>
    <xf numFmtId="176" fontId="26" fillId="0" borderId="145" xfId="2" applyFont="1" applyBorder="1" applyAlignment="1">
      <alignment horizontal="center" vertical="center" shrinkToFit="1"/>
    </xf>
    <xf numFmtId="182" fontId="25" fillId="0" borderId="145" xfId="3" applyNumberFormat="1" applyFont="1" applyFill="1" applyBorder="1" applyAlignment="1" applyProtection="1">
      <alignment vertical="center" shrinkToFit="1"/>
    </xf>
    <xf numFmtId="176" fontId="66" fillId="0" borderId="0" xfId="2" applyFont="1" applyBorder="1" applyAlignment="1" applyProtection="1">
      <alignment vertical="center"/>
      <protection locked="0"/>
    </xf>
    <xf numFmtId="176" fontId="66" fillId="0" borderId="0" xfId="2" applyFont="1" applyBorder="1" applyProtection="1">
      <alignment vertical="center"/>
      <protection locked="0"/>
    </xf>
    <xf numFmtId="0" fontId="0" fillId="0" borderId="0" xfId="0" applyAlignment="1">
      <alignment shrinkToFit="1"/>
    </xf>
    <xf numFmtId="0" fontId="37" fillId="0" borderId="25" xfId="0" applyNumberFormat="1" applyFont="1" applyBorder="1" applyAlignment="1">
      <alignment vertical="center" shrinkToFit="1"/>
    </xf>
    <xf numFmtId="0" fontId="0" fillId="0" borderId="0" xfId="0" applyNumberFormat="1" applyAlignment="1">
      <alignment horizontal="center"/>
    </xf>
    <xf numFmtId="0" fontId="42" fillId="0" borderId="0" xfId="0" applyNumberFormat="1" applyFont="1"/>
    <xf numFmtId="0" fontId="37" fillId="0" borderId="1" xfId="0" applyFont="1" applyBorder="1" applyAlignment="1">
      <alignment horizontal="center" vertical="center"/>
    </xf>
    <xf numFmtId="0" fontId="0" fillId="0" borderId="0" xfId="0" quotePrefix="1" applyNumberFormat="1" applyAlignment="1">
      <alignment horizontal="center"/>
    </xf>
    <xf numFmtId="0" fontId="37" fillId="0" borderId="0" xfId="0" applyFont="1" applyAlignment="1">
      <alignment horizontal="left" vertical="top"/>
    </xf>
    <xf numFmtId="0" fontId="37" fillId="0" borderId="0" xfId="0" applyFont="1" applyAlignment="1">
      <alignment horizontal="left" vertical="top" wrapText="1"/>
    </xf>
    <xf numFmtId="0" fontId="61" fillId="0" borderId="0" xfId="0" applyFont="1" applyAlignment="1">
      <alignment horizontal="center" vertical="center" shrinkToFit="1"/>
    </xf>
    <xf numFmtId="0" fontId="0" fillId="0" borderId="1" xfId="0" applyFill="1" applyBorder="1" applyAlignment="1">
      <alignment wrapText="1"/>
    </xf>
    <xf numFmtId="188" fontId="91" fillId="3" borderId="25" xfId="0" applyNumberFormat="1" applyFont="1" applyFill="1" applyBorder="1" applyAlignment="1">
      <alignment horizontal="center" vertical="center" shrinkToFit="1"/>
    </xf>
    <xf numFmtId="0" fontId="36" fillId="3" borderId="0" xfId="0" applyFont="1" applyFill="1" applyAlignment="1">
      <alignment horizontal="center" vertical="center"/>
    </xf>
    <xf numFmtId="0" fontId="92" fillId="0" borderId="0" xfId="0" applyFont="1" applyAlignment="1">
      <alignment horizontal="center" vertical="center"/>
    </xf>
    <xf numFmtId="0" fontId="51" fillId="0" borderId="0" xfId="0" applyFont="1" applyAlignment="1">
      <alignment horizontal="center" vertical="center"/>
    </xf>
    <xf numFmtId="0" fontId="52" fillId="0" borderId="0" xfId="0" applyFont="1" applyAlignment="1">
      <alignment horizontal="center" vertical="center"/>
    </xf>
    <xf numFmtId="0" fontId="20" fillId="0" borderId="0" xfId="0" applyFont="1" applyFill="1" applyAlignment="1">
      <alignment vertical="top"/>
    </xf>
    <xf numFmtId="0" fontId="20" fillId="0" borderId="0" xfId="0" applyFont="1" applyFill="1" applyAlignment="1">
      <alignment horizontal="left" vertical="top" wrapText="1"/>
    </xf>
    <xf numFmtId="0" fontId="90" fillId="0" borderId="0" xfId="0" applyFont="1" applyFill="1" applyAlignment="1">
      <alignment vertical="top" shrinkToFit="1"/>
    </xf>
    <xf numFmtId="176" fontId="66" fillId="0" borderId="112" xfId="2" applyFont="1" applyFill="1" applyBorder="1" applyAlignment="1">
      <alignment vertical="center" shrinkToFit="1"/>
    </xf>
    <xf numFmtId="176" fontId="66" fillId="0" borderId="121" xfId="2" applyFont="1" applyFill="1" applyBorder="1" applyAlignment="1">
      <alignment vertical="center" shrinkToFit="1"/>
    </xf>
    <xf numFmtId="176" fontId="36" fillId="0" borderId="1" xfId="3" applyNumberFormat="1" applyFont="1" applyFill="1" applyBorder="1" applyAlignment="1" applyProtection="1">
      <alignment vertical="center" shrinkToFit="1"/>
      <protection locked="0"/>
    </xf>
    <xf numFmtId="179" fontId="66" fillId="0" borderId="125" xfId="2" applyNumberFormat="1" applyFont="1" applyBorder="1" applyAlignment="1">
      <alignment horizontal="center" vertical="center"/>
    </xf>
    <xf numFmtId="179" fontId="66" fillId="0" borderId="124" xfId="2" applyNumberFormat="1" applyFont="1" applyBorder="1" applyAlignment="1">
      <alignment horizontal="center" vertical="center"/>
    </xf>
    <xf numFmtId="179" fontId="66" fillId="0" borderId="123" xfId="2" applyNumberFormat="1" applyFont="1" applyBorder="1" applyAlignment="1">
      <alignment horizontal="center" vertical="center"/>
    </xf>
    <xf numFmtId="176" fontId="93" fillId="0" borderId="0" xfId="2" applyFont="1">
      <alignment vertical="center"/>
    </xf>
    <xf numFmtId="176" fontId="93" fillId="0" borderId="0" xfId="2" applyNumberFormat="1" applyFont="1">
      <alignment vertical="center"/>
    </xf>
    <xf numFmtId="0" fontId="87" fillId="0" borderId="0" xfId="0" applyFont="1" applyFill="1" applyAlignment="1">
      <alignment horizontal="left" vertical="center" wrapText="1"/>
    </xf>
    <xf numFmtId="0" fontId="86" fillId="0" borderId="0" xfId="0" applyFont="1" applyFill="1" applyAlignment="1">
      <alignment horizontal="left" vertical="center" wrapText="1"/>
    </xf>
    <xf numFmtId="0" fontId="26" fillId="0" borderId="0" xfId="0" applyFont="1" applyFill="1" applyAlignment="1">
      <alignment horizontal="left" vertical="center" wrapText="1"/>
    </xf>
    <xf numFmtId="0" fontId="88" fillId="0" borderId="0" xfId="0" applyFont="1" applyFill="1" applyAlignment="1">
      <alignment horizontal="left" vertical="center" wrapText="1"/>
    </xf>
    <xf numFmtId="0" fontId="53" fillId="0" borderId="0" xfId="0" applyFont="1" applyAlignment="1">
      <alignment horizontal="center" vertical="center"/>
    </xf>
    <xf numFmtId="0" fontId="36" fillId="3" borderId="0" xfId="0" applyFont="1" applyFill="1" applyAlignment="1">
      <alignment horizontal="center" vertical="center"/>
    </xf>
    <xf numFmtId="0" fontId="37" fillId="0" borderId="0" xfId="0" applyFont="1" applyAlignment="1">
      <alignment horizontal="left" vertical="top" wrapText="1"/>
    </xf>
    <xf numFmtId="0" fontId="20" fillId="0" borderId="0" xfId="0" applyFont="1" applyAlignment="1">
      <alignment horizontal="left" vertical="top" wrapText="1"/>
    </xf>
    <xf numFmtId="0" fontId="20" fillId="0" borderId="0" xfId="0" applyFont="1" applyFill="1" applyAlignment="1">
      <alignment horizontal="left" vertical="top" shrinkToFit="1"/>
    </xf>
    <xf numFmtId="38" fontId="20" fillId="0" borderId="37" xfId="4" applyFont="1" applyFill="1" applyBorder="1" applyAlignment="1">
      <alignment horizontal="center"/>
    </xf>
    <xf numFmtId="0" fontId="37" fillId="0" borderId="0" xfId="0" applyFont="1" applyAlignment="1">
      <alignment horizontal="left" vertical="center" wrapText="1"/>
    </xf>
    <xf numFmtId="0" fontId="20" fillId="3" borderId="0" xfId="0" applyFont="1" applyFill="1" applyAlignment="1">
      <alignment horizontal="left" vertical="top" wrapText="1"/>
    </xf>
    <xf numFmtId="38" fontId="37" fillId="3" borderId="0" xfId="4" applyFont="1" applyFill="1" applyAlignment="1">
      <alignment horizontal="center" vertical="top" wrapText="1"/>
    </xf>
    <xf numFmtId="0" fontId="23" fillId="0" borderId="0" xfId="1" applyFont="1" applyAlignment="1">
      <alignment horizontal="center" vertical="center" wrapText="1"/>
    </xf>
    <xf numFmtId="0" fontId="0" fillId="0" borderId="0" xfId="0" applyAlignment="1">
      <alignment horizontal="center"/>
    </xf>
    <xf numFmtId="0" fontId="42" fillId="3" borderId="0" xfId="0" applyFont="1" applyFill="1" applyAlignment="1">
      <alignment horizontal="center"/>
    </xf>
    <xf numFmtId="0" fontId="37" fillId="0" borderId="0" xfId="0" applyFont="1" applyAlignment="1">
      <alignment horizontal="left" vertical="top"/>
    </xf>
    <xf numFmtId="0" fontId="36" fillId="3" borderId="37" xfId="0" applyFont="1" applyFill="1" applyBorder="1" applyAlignment="1">
      <alignment horizontal="left" shrinkToFit="1"/>
    </xf>
    <xf numFmtId="0" fontId="37" fillId="0" borderId="0" xfId="0" applyFont="1" applyAlignment="1">
      <alignment horizontal="left" wrapText="1"/>
    </xf>
    <xf numFmtId="0" fontId="37" fillId="0" borderId="0" xfId="0" applyFont="1" applyAlignment="1">
      <alignment horizontal="center"/>
    </xf>
    <xf numFmtId="0" fontId="36" fillId="3" borderId="32" xfId="0" applyFont="1" applyFill="1" applyBorder="1" applyAlignment="1">
      <alignment horizontal="left" shrinkToFit="1"/>
    </xf>
    <xf numFmtId="0" fontId="41" fillId="0" borderId="135" xfId="0" applyFont="1" applyFill="1" applyBorder="1" applyAlignment="1">
      <alignment horizontal="left" vertical="center"/>
    </xf>
    <xf numFmtId="0" fontId="41" fillId="0" borderId="62" xfId="0" applyFont="1" applyFill="1" applyBorder="1" applyAlignment="1">
      <alignment horizontal="left" vertical="center"/>
    </xf>
    <xf numFmtId="0" fontId="41" fillId="0" borderId="75" xfId="0" applyFont="1" applyFill="1" applyBorder="1" applyAlignment="1">
      <alignment horizontal="left" vertical="center"/>
    </xf>
    <xf numFmtId="187" fontId="20" fillId="0" borderId="62" xfId="0" applyNumberFormat="1" applyFont="1" applyFill="1" applyBorder="1" applyAlignment="1">
      <alignment horizontal="center" vertical="center"/>
    </xf>
    <xf numFmtId="0" fontId="41" fillId="0" borderId="1" xfId="0" applyFont="1" applyBorder="1" applyAlignment="1">
      <alignment horizontal="left" vertical="center"/>
    </xf>
    <xf numFmtId="0" fontId="36" fillId="3" borderId="3" xfId="0" applyFont="1" applyFill="1" applyBorder="1" applyAlignment="1">
      <alignment horizontal="left" vertical="center"/>
    </xf>
    <xf numFmtId="0" fontId="36" fillId="3" borderId="32" xfId="0" applyFont="1" applyFill="1" applyBorder="1" applyAlignment="1">
      <alignment horizontal="left" vertical="center"/>
    </xf>
    <xf numFmtId="0" fontId="36" fillId="3" borderId="27" xfId="0" applyFont="1" applyFill="1" applyBorder="1" applyAlignment="1">
      <alignment horizontal="left" vertical="center"/>
    </xf>
    <xf numFmtId="0" fontId="36" fillId="3" borderId="1" xfId="0" applyFont="1" applyFill="1" applyBorder="1" applyAlignment="1">
      <alignment horizontal="left" vertical="center"/>
    </xf>
    <xf numFmtId="0" fontId="38" fillId="0" borderId="37" xfId="0" applyFont="1" applyBorder="1" applyAlignment="1">
      <alignment horizontal="left" vertical="center"/>
    </xf>
    <xf numFmtId="0" fontId="41" fillId="0" borderId="1" xfId="0" applyFont="1" applyBorder="1" applyAlignment="1">
      <alignment horizontal="left" vertical="center" wrapText="1"/>
    </xf>
    <xf numFmtId="0" fontId="38" fillId="0" borderId="62" xfId="0" applyFont="1" applyBorder="1" applyAlignment="1">
      <alignment horizontal="left" vertical="center"/>
    </xf>
    <xf numFmtId="0" fontId="37" fillId="0" borderId="1" xfId="0" applyFont="1" applyBorder="1" applyAlignment="1">
      <alignment horizontal="left" vertical="center" wrapText="1"/>
    </xf>
    <xf numFmtId="0" fontId="37" fillId="0" borderId="3" xfId="0" applyFont="1" applyBorder="1" applyAlignment="1">
      <alignment horizontal="left" vertical="center" wrapText="1"/>
    </xf>
    <xf numFmtId="0" fontId="38" fillId="0" borderId="1" xfId="0" applyFont="1" applyBorder="1" applyAlignment="1">
      <alignment horizontal="left" vertical="center"/>
    </xf>
    <xf numFmtId="0" fontId="38" fillId="0" borderId="3" xfId="0" applyFont="1" applyBorder="1" applyAlignment="1">
      <alignment horizontal="left" vertical="center"/>
    </xf>
    <xf numFmtId="0" fontId="37" fillId="0" borderId="1" xfId="0" applyFont="1" applyBorder="1" applyAlignment="1">
      <alignment horizontal="left" vertical="center"/>
    </xf>
    <xf numFmtId="0" fontId="37" fillId="0" borderId="3" xfId="0" applyFont="1" applyBorder="1" applyAlignment="1">
      <alignment horizontal="left" vertical="center"/>
    </xf>
    <xf numFmtId="0" fontId="20" fillId="0" borderId="26" xfId="0" applyFont="1" applyBorder="1" applyAlignment="1">
      <alignment horizontal="left" vertical="center"/>
    </xf>
    <xf numFmtId="0" fontId="20" fillId="0" borderId="1" xfId="0" applyFont="1" applyBorder="1" applyAlignment="1">
      <alignment horizontal="left" vertical="center"/>
    </xf>
    <xf numFmtId="0" fontId="41" fillId="0" borderId="2" xfId="0" applyFont="1" applyBorder="1" applyAlignment="1">
      <alignment horizontal="left" vertical="center"/>
    </xf>
    <xf numFmtId="0" fontId="41" fillId="0" borderId="31" xfId="0" applyFont="1" applyBorder="1" applyAlignment="1">
      <alignment horizontal="left" vertical="center"/>
    </xf>
    <xf numFmtId="0" fontId="41" fillId="0" borderId="4" xfId="0" applyFont="1" applyBorder="1" applyAlignment="1">
      <alignment horizontal="left" vertical="center"/>
    </xf>
    <xf numFmtId="0" fontId="41" fillId="0" borderId="5" xfId="0" applyFont="1" applyBorder="1" applyAlignment="1">
      <alignment horizontal="left" vertical="center"/>
    </xf>
    <xf numFmtId="0" fontId="41" fillId="0" borderId="37" xfId="0" applyFont="1" applyBorder="1" applyAlignment="1">
      <alignment horizontal="left" vertical="center"/>
    </xf>
    <xf numFmtId="0" fontId="41" fillId="0" borderId="6" xfId="0" applyFont="1" applyBorder="1" applyAlignment="1">
      <alignment horizontal="left" vertical="center"/>
    </xf>
    <xf numFmtId="49" fontId="36" fillId="3" borderId="31" xfId="0" applyNumberFormat="1" applyFont="1" applyFill="1" applyBorder="1" applyAlignment="1">
      <alignment horizontal="center" vertical="center"/>
    </xf>
    <xf numFmtId="49" fontId="36" fillId="3" borderId="31" xfId="0" applyNumberFormat="1" applyFont="1" applyFill="1" applyBorder="1" applyAlignment="1">
      <alignment horizontal="left" vertical="center"/>
    </xf>
    <xf numFmtId="49" fontId="36" fillId="3" borderId="4" xfId="0" applyNumberFormat="1" applyFont="1" applyFill="1" applyBorder="1" applyAlignment="1">
      <alignment horizontal="left" vertical="center"/>
    </xf>
    <xf numFmtId="0" fontId="41" fillId="0" borderId="3" xfId="0" applyFont="1" applyBorder="1" applyAlignment="1">
      <alignment horizontal="left" vertical="center"/>
    </xf>
    <xf numFmtId="0" fontId="41" fillId="0" borderId="32" xfId="0" applyFont="1" applyBorder="1" applyAlignment="1">
      <alignment horizontal="left" vertical="center"/>
    </xf>
    <xf numFmtId="0" fontId="41" fillId="0" borderId="27" xfId="0" applyFont="1" applyBorder="1" applyAlignment="1">
      <alignment horizontal="left" vertical="center"/>
    </xf>
    <xf numFmtId="187" fontId="20" fillId="0" borderId="31" xfId="0" applyNumberFormat="1" applyFont="1" applyFill="1" applyBorder="1" applyAlignment="1">
      <alignment horizontal="center" vertical="center"/>
    </xf>
    <xf numFmtId="0" fontId="41" fillId="0" borderId="2" xfId="0" applyFont="1" applyFill="1" applyBorder="1" applyAlignment="1">
      <alignment horizontal="left" vertical="center"/>
    </xf>
    <xf numFmtId="0" fontId="41" fillId="0" borderId="31" xfId="0" applyFont="1" applyFill="1" applyBorder="1" applyAlignment="1">
      <alignment horizontal="left" vertical="center"/>
    </xf>
    <xf numFmtId="0" fontId="41" fillId="0" borderId="4" xfId="0" applyFont="1" applyFill="1" applyBorder="1" applyAlignment="1">
      <alignment horizontal="left" vertical="center"/>
    </xf>
    <xf numFmtId="0" fontId="36" fillId="3" borderId="59" xfId="0" applyFont="1" applyFill="1" applyBorder="1" applyAlignment="1">
      <alignment horizontal="left" vertical="center"/>
    </xf>
    <xf numFmtId="0" fontId="36" fillId="3" borderId="60" xfId="0" applyFont="1" applyFill="1" applyBorder="1" applyAlignment="1">
      <alignment horizontal="left" vertical="center"/>
    </xf>
    <xf numFmtId="0" fontId="36" fillId="3" borderId="61" xfId="0" applyFont="1" applyFill="1" applyBorder="1" applyAlignment="1">
      <alignment horizontal="left" vertical="center"/>
    </xf>
    <xf numFmtId="0" fontId="36" fillId="3" borderId="3" xfId="0" applyFont="1" applyFill="1" applyBorder="1" applyAlignment="1">
      <alignment horizontal="left" vertical="center" wrapText="1"/>
    </xf>
    <xf numFmtId="0" fontId="36" fillId="3" borderId="32" xfId="0" applyFont="1" applyFill="1" applyBorder="1" applyAlignment="1">
      <alignment horizontal="left" vertical="center" wrapText="1"/>
    </xf>
    <xf numFmtId="0" fontId="36" fillId="3" borderId="27" xfId="0" applyFont="1" applyFill="1" applyBorder="1" applyAlignment="1">
      <alignment horizontal="left" vertical="center" wrapText="1"/>
    </xf>
    <xf numFmtId="55" fontId="36" fillId="3" borderId="3" xfId="0" applyNumberFormat="1" applyFont="1" applyFill="1" applyBorder="1" applyAlignment="1">
      <alignment horizontal="left" vertical="center"/>
    </xf>
    <xf numFmtId="55" fontId="36" fillId="3" borderId="32" xfId="0" applyNumberFormat="1" applyFont="1" applyFill="1" applyBorder="1" applyAlignment="1">
      <alignment horizontal="left" vertical="center"/>
    </xf>
    <xf numFmtId="55" fontId="36" fillId="3" borderId="27" xfId="0" applyNumberFormat="1" applyFont="1" applyFill="1" applyBorder="1" applyAlignment="1">
      <alignment horizontal="left" vertical="center"/>
    </xf>
    <xf numFmtId="0" fontId="41" fillId="0" borderId="3" xfId="0" applyFont="1" applyBorder="1" applyAlignment="1">
      <alignment horizontal="left" vertical="center" wrapText="1"/>
    </xf>
    <xf numFmtId="0" fontId="41" fillId="0" borderId="32" xfId="0" applyFont="1" applyBorder="1" applyAlignment="1">
      <alignment horizontal="left" vertical="center" wrapText="1"/>
    </xf>
    <xf numFmtId="0" fontId="41" fillId="0" borderId="27" xfId="0" applyFont="1" applyBorder="1" applyAlignment="1">
      <alignment horizontal="left" vertical="center" wrapText="1"/>
    </xf>
    <xf numFmtId="1" fontId="20" fillId="0" borderId="32" xfId="0" applyNumberFormat="1" applyFont="1" applyFill="1" applyBorder="1" applyAlignment="1">
      <alignment horizontal="center" vertical="center"/>
    </xf>
    <xf numFmtId="0" fontId="25" fillId="0" borderId="1" xfId="0" applyFont="1" applyFill="1" applyBorder="1" applyAlignment="1">
      <alignment horizontal="center" vertical="center"/>
    </xf>
    <xf numFmtId="0" fontId="36" fillId="0" borderId="32" xfId="0" applyFont="1" applyFill="1" applyBorder="1" applyAlignment="1">
      <alignment horizontal="left" vertical="center"/>
    </xf>
    <xf numFmtId="0" fontId="36" fillId="0" borderId="27" xfId="0" applyFont="1" applyFill="1" applyBorder="1" applyAlignment="1">
      <alignment horizontal="left" vertical="center"/>
    </xf>
    <xf numFmtId="0" fontId="36" fillId="3" borderId="3" xfId="0" applyFont="1" applyFill="1" applyBorder="1" applyAlignment="1">
      <alignment horizontal="center" vertical="center"/>
    </xf>
    <xf numFmtId="0" fontId="36" fillId="3" borderId="32" xfId="0" applyFont="1" applyFill="1" applyBorder="1" applyAlignment="1">
      <alignment horizontal="center" vertical="center"/>
    </xf>
    <xf numFmtId="0" fontId="36" fillId="3" borderId="1" xfId="0" applyFont="1" applyFill="1" applyBorder="1" applyAlignment="1">
      <alignment horizontal="left" vertical="center" wrapText="1"/>
    </xf>
    <xf numFmtId="0" fontId="0" fillId="0" borderId="0"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0" fillId="0" borderId="67" xfId="0"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0" fontId="0" fillId="0" borderId="70" xfId="0" applyBorder="1" applyAlignment="1">
      <alignment horizontal="center" vertical="center"/>
    </xf>
    <xf numFmtId="176" fontId="68" fillId="0" borderId="3" xfId="2" applyFont="1" applyFill="1" applyBorder="1" applyAlignment="1" applyProtection="1">
      <alignment horizontal="center" vertical="center" shrinkToFit="1"/>
      <protection locked="0"/>
    </xf>
    <xf numFmtId="176" fontId="68" fillId="0" borderId="32" xfId="2" applyFont="1" applyFill="1" applyBorder="1" applyAlignment="1" applyProtection="1">
      <alignment horizontal="center" vertical="center" shrinkToFit="1"/>
      <protection locked="0"/>
    </xf>
    <xf numFmtId="176" fontId="68" fillId="0" borderId="27" xfId="2" applyFont="1" applyFill="1" applyBorder="1" applyAlignment="1" applyProtection="1">
      <alignment horizontal="center" vertical="center" shrinkToFit="1"/>
      <protection locked="0"/>
    </xf>
    <xf numFmtId="176" fontId="66" fillId="0" borderId="127" xfId="2" applyFont="1" applyBorder="1" applyAlignment="1">
      <alignment horizontal="center" vertical="center"/>
    </xf>
    <xf numFmtId="176" fontId="66" fillId="0" borderId="117" xfId="2" applyFont="1" applyBorder="1" applyAlignment="1">
      <alignment horizontal="center" vertical="center"/>
    </xf>
    <xf numFmtId="176" fontId="66" fillId="0" borderId="126" xfId="2" applyFont="1" applyBorder="1" applyAlignment="1">
      <alignment horizontal="center" vertical="center"/>
    </xf>
    <xf numFmtId="176" fontId="19" fillId="0" borderId="20" xfId="2" applyFont="1" applyBorder="1" applyAlignment="1">
      <alignment horizontal="left" vertical="center" shrinkToFit="1"/>
    </xf>
    <xf numFmtId="176" fontId="19" fillId="0" borderId="105" xfId="2" applyFont="1" applyBorder="1" applyAlignment="1">
      <alignment horizontal="left" vertical="center" shrinkToFit="1"/>
    </xf>
    <xf numFmtId="176" fontId="19" fillId="0" borderId="99" xfId="2" applyFont="1" applyBorder="1" applyAlignment="1">
      <alignment horizontal="center" vertical="center" shrinkToFit="1"/>
    </xf>
    <xf numFmtId="176" fontId="19" fillId="0" borderId="98" xfId="2" applyFont="1" applyBorder="1" applyAlignment="1">
      <alignment horizontal="center" vertical="center" shrinkToFit="1"/>
    </xf>
    <xf numFmtId="0" fontId="26" fillId="0" borderId="22" xfId="0" applyFont="1" applyFill="1" applyBorder="1" applyAlignment="1">
      <alignment horizontal="center" vertical="center"/>
    </xf>
    <xf numFmtId="0" fontId="26" fillId="0" borderId="23" xfId="0" applyFont="1" applyFill="1" applyBorder="1" applyAlignment="1">
      <alignment horizontal="center" vertical="center"/>
    </xf>
    <xf numFmtId="0" fontId="20" fillId="0" borderId="1" xfId="1" applyFont="1" applyBorder="1" applyAlignment="1">
      <alignment horizontal="center" vertical="center" wrapText="1"/>
    </xf>
    <xf numFmtId="0" fontId="20" fillId="0" borderId="3" xfId="1" applyFont="1" applyBorder="1" applyAlignment="1">
      <alignment horizontal="center" vertical="center" wrapText="1"/>
    </xf>
    <xf numFmtId="0" fontId="20" fillId="0" borderId="27" xfId="1" applyFont="1" applyBorder="1" applyAlignment="1">
      <alignment horizontal="center" vertical="center" wrapText="1"/>
    </xf>
    <xf numFmtId="176" fontId="20" fillId="0" borderId="7" xfId="3" applyNumberFormat="1" applyFont="1" applyFill="1" applyBorder="1" applyAlignment="1" applyProtection="1">
      <alignment horizontal="right" vertical="center"/>
    </xf>
    <xf numFmtId="176" fontId="20" fillId="0" borderId="25" xfId="3" applyNumberFormat="1" applyFont="1" applyFill="1" applyBorder="1" applyAlignment="1" applyProtection="1">
      <alignment horizontal="right" vertical="center"/>
    </xf>
    <xf numFmtId="176" fontId="20" fillId="0" borderId="26" xfId="3" applyNumberFormat="1" applyFont="1" applyFill="1" applyBorder="1" applyAlignment="1" applyProtection="1">
      <alignment horizontal="right" vertical="center"/>
    </xf>
    <xf numFmtId="0" fontId="20" fillId="0" borderId="4" xfId="1" applyFont="1" applyBorder="1" applyAlignment="1">
      <alignment horizontal="left" vertical="center" shrinkToFit="1"/>
    </xf>
    <xf numFmtId="0" fontId="20" fillId="0" borderId="24" xfId="1" applyFont="1" applyBorder="1" applyAlignment="1">
      <alignment horizontal="left" vertical="center" shrinkToFit="1"/>
    </xf>
    <xf numFmtId="0" fontId="20" fillId="0" borderId="6" xfId="1" applyFont="1" applyBorder="1" applyAlignment="1">
      <alignment horizontal="left" vertical="center" shrinkToFit="1"/>
    </xf>
    <xf numFmtId="0" fontId="20" fillId="0" borderId="2" xfId="1" applyFont="1" applyBorder="1" applyAlignment="1">
      <alignment horizontal="center" vertical="center" shrinkToFit="1"/>
    </xf>
    <xf numFmtId="0" fontId="20" fillId="0" borderId="33" xfId="1" applyFont="1" applyBorder="1" applyAlignment="1">
      <alignment horizontal="center" vertical="center" shrinkToFit="1"/>
    </xf>
    <xf numFmtId="0" fontId="20" fillId="0" borderId="5" xfId="1" applyFont="1" applyBorder="1" applyAlignment="1">
      <alignment horizontal="center" vertical="center" shrinkToFit="1"/>
    </xf>
    <xf numFmtId="0" fontId="27" fillId="0" borderId="3" xfId="1" applyFont="1" applyFill="1" applyBorder="1" applyAlignment="1" applyProtection="1">
      <alignment horizontal="left" vertical="center" wrapText="1"/>
      <protection locked="0"/>
    </xf>
    <xf numFmtId="0" fontId="27" fillId="0" borderId="27" xfId="1" applyFont="1" applyFill="1" applyBorder="1" applyAlignment="1" applyProtection="1">
      <alignment horizontal="left" vertical="center" wrapText="1"/>
      <protection locked="0"/>
    </xf>
    <xf numFmtId="0" fontId="25" fillId="0" borderId="28" xfId="1" applyFont="1" applyBorder="1" applyAlignment="1">
      <alignment horizontal="center" vertical="center"/>
    </xf>
    <xf numFmtId="0" fontId="25" fillId="0" borderId="29" xfId="1" applyFont="1" applyBorder="1" applyAlignment="1">
      <alignment horizontal="center" vertical="center"/>
    </xf>
    <xf numFmtId="0" fontId="27" fillId="0" borderId="3" xfId="1" applyFont="1" applyBorder="1" applyAlignment="1" applyProtection="1">
      <alignment horizontal="left" vertical="center" wrapText="1"/>
      <protection locked="0"/>
    </xf>
    <xf numFmtId="0" fontId="27" fillId="0" borderId="32" xfId="1" applyFont="1" applyBorder="1" applyAlignment="1" applyProtection="1">
      <alignment horizontal="left" vertical="center" wrapText="1"/>
      <protection locked="0"/>
    </xf>
    <xf numFmtId="0" fontId="27" fillId="0" borderId="31" xfId="1" applyFont="1" applyBorder="1" applyAlignment="1" applyProtection="1">
      <alignment horizontal="left" vertical="center" wrapText="1"/>
      <protection locked="0"/>
    </xf>
    <xf numFmtId="0" fontId="25" fillId="0" borderId="22" xfId="1" applyFont="1" applyBorder="1" applyAlignment="1">
      <alignment horizontal="center" vertical="center"/>
    </xf>
    <xf numFmtId="0" fontId="25" fillId="0" borderId="36" xfId="1" applyFont="1" applyBorder="1" applyAlignment="1">
      <alignment horizontal="center" vertical="center"/>
    </xf>
    <xf numFmtId="0" fontId="27" fillId="0" borderId="37" xfId="1" applyFont="1" applyBorder="1" applyAlignment="1" applyProtection="1">
      <alignment horizontal="left" vertical="center" wrapText="1"/>
      <protection locked="0"/>
    </xf>
    <xf numFmtId="0" fontId="20" fillId="0" borderId="31" xfId="1" applyFont="1" applyBorder="1" applyAlignment="1" applyProtection="1">
      <alignment horizontal="left" vertical="center" wrapText="1"/>
      <protection locked="0"/>
    </xf>
    <xf numFmtId="185" fontId="48" fillId="0" borderId="83" xfId="4" applyNumberFormat="1" applyFont="1" applyFill="1" applyBorder="1" applyAlignment="1">
      <alignment horizontal="center" vertical="center" wrapText="1"/>
    </xf>
    <xf numFmtId="185" fontId="48" fillId="0" borderId="84" xfId="4" applyNumberFormat="1" applyFont="1" applyFill="1" applyBorder="1" applyAlignment="1">
      <alignment horizontal="center" vertical="center" wrapText="1"/>
    </xf>
    <xf numFmtId="185" fontId="48" fillId="0" borderId="86" xfId="4" applyNumberFormat="1" applyFont="1" applyFill="1" applyBorder="1" applyAlignment="1">
      <alignment horizontal="center" vertical="center" wrapText="1"/>
    </xf>
    <xf numFmtId="185" fontId="48" fillId="0" borderId="87" xfId="4" applyNumberFormat="1" applyFont="1" applyFill="1" applyBorder="1" applyAlignment="1">
      <alignment horizontal="center" vertical="center" wrapText="1"/>
    </xf>
    <xf numFmtId="185" fontId="48" fillId="0" borderId="88" xfId="4" applyNumberFormat="1" applyFont="1" applyFill="1" applyBorder="1" applyAlignment="1">
      <alignment horizontal="center" vertical="center" wrapText="1"/>
    </xf>
    <xf numFmtId="185" fontId="48" fillId="0" borderId="89" xfId="4" applyNumberFormat="1" applyFont="1" applyFill="1" applyBorder="1" applyAlignment="1">
      <alignment horizontal="center" vertical="center" wrapText="1"/>
    </xf>
    <xf numFmtId="185" fontId="89" fillId="0" borderId="91" xfId="0" applyNumberFormat="1" applyFont="1" applyBorder="1" applyAlignment="1">
      <alignment horizontal="center" vertical="center"/>
    </xf>
    <xf numFmtId="185" fontId="89" fillId="0" borderId="23" xfId="0" applyNumberFormat="1" applyFont="1" applyBorder="1" applyAlignment="1">
      <alignment horizontal="center" vertical="center"/>
    </xf>
    <xf numFmtId="185" fontId="48" fillId="0" borderId="83" xfId="4" applyNumberFormat="1" applyFont="1" applyBorder="1" applyAlignment="1">
      <alignment horizontal="center" vertical="center" wrapText="1"/>
    </xf>
    <xf numFmtId="185" fontId="48" fillId="0" borderId="84" xfId="4" applyNumberFormat="1" applyFont="1" applyBorder="1" applyAlignment="1">
      <alignment horizontal="center" vertical="center" wrapText="1"/>
    </xf>
    <xf numFmtId="185" fontId="48" fillId="0" borderId="86" xfId="4" applyNumberFormat="1" applyFont="1" applyBorder="1" applyAlignment="1">
      <alignment horizontal="center" vertical="center" wrapText="1"/>
    </xf>
    <xf numFmtId="185" fontId="48" fillId="0" borderId="87" xfId="4" applyNumberFormat="1" applyFont="1" applyBorder="1" applyAlignment="1">
      <alignment horizontal="center" vertical="center" wrapText="1"/>
    </xf>
    <xf numFmtId="185" fontId="48" fillId="0" borderId="88" xfId="4" applyNumberFormat="1" applyFont="1" applyBorder="1" applyAlignment="1">
      <alignment horizontal="center" vertical="center" wrapText="1"/>
    </xf>
    <xf numFmtId="185" fontId="48" fillId="0" borderId="89" xfId="4" applyNumberFormat="1" applyFont="1" applyBorder="1" applyAlignment="1">
      <alignment horizontal="center" vertical="center" wrapText="1"/>
    </xf>
    <xf numFmtId="0" fontId="48" fillId="2" borderId="1" xfId="0" applyFont="1" applyFill="1" applyBorder="1" applyAlignment="1">
      <alignment horizontal="center"/>
    </xf>
    <xf numFmtId="0" fontId="53" fillId="2" borderId="71" xfId="0" applyFont="1" applyFill="1" applyBorder="1" applyAlignment="1">
      <alignment horizontal="center" vertical="center"/>
    </xf>
    <xf numFmtId="0" fontId="53" fillId="2" borderId="72" xfId="0" applyFont="1" applyFill="1" applyBorder="1" applyAlignment="1">
      <alignment horizontal="center" vertical="center"/>
    </xf>
    <xf numFmtId="0" fontId="53" fillId="2" borderId="77" xfId="0" applyFont="1" applyFill="1" applyBorder="1" applyAlignment="1">
      <alignment horizontal="center" vertical="center"/>
    </xf>
    <xf numFmtId="0" fontId="53" fillId="2" borderId="2" xfId="0" applyFont="1" applyFill="1" applyBorder="1" applyAlignment="1">
      <alignment horizontal="center" vertical="center"/>
    </xf>
    <xf numFmtId="0" fontId="53" fillId="2" borderId="5" xfId="0" applyFont="1" applyFill="1" applyBorder="1" applyAlignment="1">
      <alignment horizontal="center" vertical="center"/>
    </xf>
    <xf numFmtId="0" fontId="48" fillId="0" borderId="79" xfId="0" applyFont="1" applyBorder="1" applyAlignment="1">
      <alignment horizontal="center" vertical="center"/>
    </xf>
    <xf numFmtId="0" fontId="48" fillId="0" borderId="81" xfId="0" applyFont="1" applyBorder="1" applyAlignment="1">
      <alignment horizontal="center" vertical="center"/>
    </xf>
    <xf numFmtId="0" fontId="48" fillId="0" borderId="82" xfId="0" applyFont="1" applyBorder="1" applyAlignment="1">
      <alignment horizontal="center" vertical="center"/>
    </xf>
    <xf numFmtId="0" fontId="84" fillId="0" borderId="0" xfId="0" applyFont="1" applyFill="1" applyAlignment="1">
      <alignment horizontal="center" vertical="center"/>
    </xf>
    <xf numFmtId="0" fontId="52" fillId="0" borderId="22" xfId="0" applyFont="1" applyBorder="1" applyAlignment="1">
      <alignment horizontal="center" vertical="center" shrinkToFit="1"/>
    </xf>
    <xf numFmtId="0" fontId="52" fillId="0" borderId="91" xfId="0" applyFont="1" applyBorder="1" applyAlignment="1">
      <alignment horizontal="center" vertical="center" shrinkToFit="1"/>
    </xf>
    <xf numFmtId="0" fontId="52" fillId="0" borderId="23" xfId="0" applyFont="1" applyBorder="1" applyAlignment="1">
      <alignment horizontal="center" vertical="center" shrinkToFit="1"/>
    </xf>
    <xf numFmtId="0" fontId="9" fillId="0" borderId="3" xfId="0" applyFont="1" applyFill="1" applyBorder="1" applyAlignment="1" applyProtection="1">
      <alignment horizontal="left" vertical="center" shrinkToFit="1"/>
    </xf>
    <xf numFmtId="0" fontId="9" fillId="0" borderId="32" xfId="0" applyFont="1" applyFill="1" applyBorder="1" applyAlignment="1" applyProtection="1">
      <alignment horizontal="left" vertical="center" shrinkToFit="1"/>
    </xf>
    <xf numFmtId="0" fontId="9" fillId="0" borderId="27" xfId="0" applyFont="1" applyFill="1" applyBorder="1" applyAlignment="1" applyProtection="1">
      <alignment horizontal="left" vertical="center" shrinkToFit="1"/>
    </xf>
    <xf numFmtId="0" fontId="8" fillId="0" borderId="1" xfId="1" applyFont="1" applyBorder="1" applyAlignment="1" applyProtection="1">
      <alignment horizontal="center" vertical="center"/>
    </xf>
    <xf numFmtId="0" fontId="8" fillId="0" borderId="3" xfId="1" applyFont="1" applyBorder="1" applyAlignment="1" applyProtection="1">
      <alignment horizontal="center" vertical="center"/>
    </xf>
    <xf numFmtId="176" fontId="9" fillId="0" borderId="5" xfId="1" applyNumberFormat="1" applyFont="1" applyFill="1" applyBorder="1" applyAlignment="1" applyProtection="1">
      <alignment vertical="center"/>
    </xf>
    <xf numFmtId="176" fontId="9" fillId="0" borderId="6" xfId="1" applyNumberFormat="1" applyFont="1" applyFill="1" applyBorder="1" applyAlignment="1" applyProtection="1">
      <alignment vertical="center"/>
    </xf>
    <xf numFmtId="176" fontId="11" fillId="0" borderId="10" xfId="1" applyNumberFormat="1" applyFont="1" applyFill="1" applyBorder="1" applyAlignment="1" applyProtection="1">
      <alignment vertical="center"/>
    </xf>
    <xf numFmtId="176" fontId="11" fillId="0" borderId="11" xfId="1" applyNumberFormat="1" applyFont="1" applyFill="1" applyBorder="1" applyAlignment="1" applyProtection="1">
      <alignment vertical="center"/>
    </xf>
    <xf numFmtId="176" fontId="11" fillId="0" borderId="20" xfId="1" applyNumberFormat="1" applyFont="1" applyFill="1" applyBorder="1" applyAlignment="1" applyProtection="1">
      <alignment vertical="center"/>
    </xf>
    <xf numFmtId="176" fontId="11" fillId="0" borderId="18" xfId="1" applyNumberFormat="1" applyFont="1" applyFill="1" applyBorder="1" applyAlignment="1" applyProtection="1">
      <alignment vertical="center"/>
    </xf>
    <xf numFmtId="176" fontId="11" fillId="0" borderId="2" xfId="1" applyNumberFormat="1" applyFont="1" applyFill="1" applyBorder="1" applyAlignment="1" applyProtection="1">
      <alignment vertical="center"/>
    </xf>
    <xf numFmtId="176" fontId="11" fillId="0" borderId="4" xfId="1" applyNumberFormat="1" applyFont="1" applyFill="1" applyBorder="1" applyAlignment="1" applyProtection="1">
      <alignment vertical="center"/>
    </xf>
    <xf numFmtId="176" fontId="11" fillId="0" borderId="20" xfId="1" applyNumberFormat="1" applyFont="1" applyFill="1" applyBorder="1" applyAlignment="1" applyProtection="1">
      <alignment vertical="center" shrinkToFit="1"/>
    </xf>
    <xf numFmtId="176" fontId="11" fillId="0" borderId="18" xfId="1" applyNumberFormat="1" applyFont="1" applyFill="1" applyBorder="1" applyAlignment="1" applyProtection="1">
      <alignment vertical="center" shrinkToFit="1"/>
    </xf>
    <xf numFmtId="176" fontId="11" fillId="0" borderId="55" xfId="1" applyNumberFormat="1" applyFont="1" applyFill="1" applyBorder="1" applyAlignment="1" applyProtection="1">
      <alignment vertical="center"/>
    </xf>
    <xf numFmtId="176" fontId="11" fillId="0" borderId="56" xfId="1" applyNumberFormat="1" applyFont="1" applyFill="1" applyBorder="1" applyAlignment="1" applyProtection="1">
      <alignment vertical="center"/>
    </xf>
    <xf numFmtId="176" fontId="16" fillId="0" borderId="19" xfId="1" applyNumberFormat="1" applyFont="1" applyBorder="1" applyAlignment="1" applyProtection="1">
      <alignment vertical="center"/>
    </xf>
    <xf numFmtId="0" fontId="47" fillId="3" borderId="48" xfId="1" applyFont="1" applyFill="1" applyBorder="1" applyAlignment="1">
      <alignment horizontal="center" vertical="center" wrapText="1"/>
    </xf>
    <xf numFmtId="0" fontId="47" fillId="3" borderId="51" xfId="1" applyFont="1" applyFill="1" applyBorder="1" applyAlignment="1">
      <alignment horizontal="center" vertical="center"/>
    </xf>
    <xf numFmtId="183" fontId="47" fillId="3" borderId="49" xfId="0" applyNumberFormat="1" applyFont="1" applyFill="1" applyBorder="1" applyAlignment="1">
      <alignment horizontal="center" vertical="center"/>
    </xf>
    <xf numFmtId="183" fontId="47" fillId="3" borderId="52" xfId="0" applyNumberFormat="1" applyFont="1" applyFill="1" applyBorder="1" applyAlignment="1">
      <alignment horizontal="center" vertical="center"/>
    </xf>
    <xf numFmtId="0" fontId="47" fillId="3" borderId="49" xfId="0" applyFont="1" applyFill="1" applyBorder="1" applyAlignment="1">
      <alignment horizontal="center" vertical="center"/>
    </xf>
    <xf numFmtId="0" fontId="47" fillId="3" borderId="52" xfId="0" applyFont="1" applyFill="1" applyBorder="1" applyAlignment="1">
      <alignment horizontal="center" vertical="center"/>
    </xf>
    <xf numFmtId="0" fontId="47" fillId="3" borderId="50" xfId="0" applyFont="1" applyFill="1" applyBorder="1" applyAlignment="1">
      <alignment horizontal="center" vertical="center"/>
    </xf>
    <xf numFmtId="0" fontId="47" fillId="3" borderId="53" xfId="0" applyFont="1" applyFill="1" applyBorder="1" applyAlignment="1">
      <alignment horizontal="center" vertical="center"/>
    </xf>
    <xf numFmtId="0" fontId="44" fillId="3" borderId="2" xfId="1" applyFont="1" applyFill="1" applyBorder="1" applyAlignment="1">
      <alignment horizontal="center" vertical="center"/>
    </xf>
    <xf numFmtId="0" fontId="44" fillId="3" borderId="4" xfId="1" applyFont="1" applyFill="1" applyBorder="1" applyAlignment="1">
      <alignment horizontal="center" vertical="center"/>
    </xf>
    <xf numFmtId="0" fontId="44" fillId="3" borderId="5" xfId="1" applyFont="1" applyFill="1" applyBorder="1" applyAlignment="1">
      <alignment horizontal="center" vertical="center"/>
    </xf>
    <xf numFmtId="0" fontId="44" fillId="3" borderId="6" xfId="1" applyFont="1" applyFill="1" applyBorder="1" applyAlignment="1">
      <alignment horizontal="center" vertical="center"/>
    </xf>
    <xf numFmtId="0" fontId="28" fillId="0" borderId="0" xfId="1" applyFont="1" applyAlignment="1">
      <alignment horizontal="center" vertical="center"/>
    </xf>
    <xf numFmtId="0" fontId="24" fillId="0" borderId="37" xfId="1" applyFont="1" applyBorder="1" applyAlignment="1">
      <alignment vertical="center" wrapText="1"/>
    </xf>
    <xf numFmtId="0" fontId="30" fillId="0" borderId="41" xfId="1" applyFont="1" applyBorder="1" applyAlignment="1">
      <alignment horizontal="center" vertical="center"/>
    </xf>
    <xf numFmtId="0" fontId="30" fillId="0" borderId="42" xfId="1" applyFont="1" applyBorder="1" applyAlignment="1">
      <alignment horizontal="center" vertical="center"/>
    </xf>
    <xf numFmtId="0" fontId="30" fillId="0" borderId="43" xfId="1" applyFont="1" applyBorder="1" applyAlignment="1">
      <alignment horizontal="center" vertical="center"/>
    </xf>
    <xf numFmtId="0" fontId="29" fillId="0" borderId="37" xfId="1" applyFont="1" applyBorder="1" applyAlignment="1">
      <alignment horizontal="left" vertical="center"/>
    </xf>
    <xf numFmtId="0" fontId="30" fillId="0" borderId="2" xfId="1" applyFont="1" applyBorder="1" applyAlignment="1">
      <alignment horizontal="center" vertical="center"/>
    </xf>
    <xf numFmtId="0" fontId="30" fillId="0" borderId="4" xfId="1" applyFont="1" applyBorder="1" applyAlignment="1">
      <alignment horizontal="center" vertical="center"/>
    </xf>
    <xf numFmtId="0" fontId="30" fillId="0" borderId="5" xfId="1" applyFont="1" applyBorder="1" applyAlignment="1">
      <alignment horizontal="center" vertical="center"/>
    </xf>
    <xf numFmtId="0" fontId="30" fillId="0" borderId="6" xfId="1" applyFont="1" applyBorder="1" applyAlignment="1">
      <alignment horizontal="center" vertical="center"/>
    </xf>
    <xf numFmtId="0" fontId="32" fillId="3" borderId="49" xfId="1" applyFont="1" applyFill="1" applyBorder="1" applyAlignment="1">
      <alignment horizontal="center" vertical="center"/>
    </xf>
    <xf numFmtId="0" fontId="32" fillId="3" borderId="52" xfId="1" applyFont="1" applyFill="1" applyBorder="1" applyAlignment="1">
      <alignment horizontal="center" vertical="center"/>
    </xf>
    <xf numFmtId="0" fontId="32" fillId="3" borderId="50" xfId="1" applyFont="1" applyFill="1" applyBorder="1" applyAlignment="1">
      <alignment horizontal="center" vertical="center"/>
    </xf>
    <xf numFmtId="0" fontId="32" fillId="3" borderId="53" xfId="1" applyFont="1" applyFill="1" applyBorder="1" applyAlignment="1">
      <alignment horizontal="center" vertical="center"/>
    </xf>
    <xf numFmtId="0" fontId="31" fillId="3" borderId="2" xfId="1" applyFont="1" applyFill="1" applyBorder="1" applyAlignment="1">
      <alignment horizontal="center" vertical="center"/>
    </xf>
    <xf numFmtId="0" fontId="31" fillId="3" borderId="4" xfId="1" applyFont="1" applyFill="1" applyBorder="1" applyAlignment="1">
      <alignment horizontal="center" vertical="center"/>
    </xf>
    <xf numFmtId="0" fontId="31" fillId="3" borderId="5" xfId="1" applyFont="1" applyFill="1" applyBorder="1" applyAlignment="1">
      <alignment horizontal="center" vertical="center"/>
    </xf>
    <xf numFmtId="0" fontId="31" fillId="3" borderId="6" xfId="1" applyFont="1" applyFill="1" applyBorder="1" applyAlignment="1">
      <alignment horizontal="center" vertical="center"/>
    </xf>
    <xf numFmtId="0" fontId="20" fillId="0" borderId="0" xfId="1" applyFont="1" applyAlignment="1">
      <alignment vertical="center" wrapText="1"/>
    </xf>
    <xf numFmtId="0" fontId="65" fillId="0" borderId="0" xfId="0" applyFont="1" applyFill="1" applyAlignment="1">
      <alignment horizontal="center"/>
    </xf>
    <xf numFmtId="0" fontId="65" fillId="0" borderId="0" xfId="0" applyFont="1" applyAlignment="1">
      <alignment horizontal="center" shrinkToFit="1"/>
    </xf>
    <xf numFmtId="0" fontId="65" fillId="0" borderId="0" xfId="0" applyFont="1" applyAlignment="1">
      <alignment horizontal="left" shrinkToFit="1"/>
    </xf>
    <xf numFmtId="38" fontId="36" fillId="3" borderId="2" xfId="3" applyFont="1" applyFill="1" applyBorder="1" applyAlignment="1">
      <alignment horizontal="right" vertical="center" indent="1"/>
    </xf>
    <xf numFmtId="38" fontId="36" fillId="3" borderId="4" xfId="3" applyFont="1" applyFill="1" applyBorder="1" applyAlignment="1">
      <alignment horizontal="right" vertical="center" indent="1"/>
    </xf>
    <xf numFmtId="0" fontId="35" fillId="3" borderId="55" xfId="1" applyFont="1" applyFill="1" applyBorder="1" applyAlignment="1">
      <alignment horizontal="left" vertical="center" wrapText="1"/>
    </xf>
    <xf numFmtId="0" fontId="35" fillId="3" borderId="56" xfId="1" applyFont="1" applyFill="1" applyBorder="1" applyAlignment="1">
      <alignment horizontal="left" vertical="center" wrapText="1"/>
    </xf>
    <xf numFmtId="38" fontId="20" fillId="0" borderId="34" xfId="3" applyFont="1" applyBorder="1" applyAlignment="1">
      <alignment horizontal="right" vertical="center" indent="1"/>
    </xf>
    <xf numFmtId="0" fontId="20" fillId="0" borderId="34" xfId="1" applyFont="1" applyBorder="1" applyAlignment="1">
      <alignment horizontal="center" vertical="center" wrapText="1"/>
    </xf>
    <xf numFmtId="0" fontId="36" fillId="0" borderId="0" xfId="1" applyFont="1" applyAlignment="1">
      <alignment horizontal="left" vertical="center"/>
    </xf>
    <xf numFmtId="0" fontId="62" fillId="3" borderId="2" xfId="1" applyFont="1" applyFill="1" applyBorder="1" applyAlignment="1">
      <alignment horizontal="left" vertical="center" wrapText="1"/>
    </xf>
    <xf numFmtId="0" fontId="62" fillId="3" borderId="4" xfId="1" applyFont="1" applyFill="1" applyBorder="1" applyAlignment="1">
      <alignment horizontal="left" vertical="center" wrapText="1"/>
    </xf>
    <xf numFmtId="38" fontId="20" fillId="0" borderId="57" xfId="3" applyFont="1" applyBorder="1" applyAlignment="1">
      <alignment horizontal="right" vertical="center" indent="1"/>
    </xf>
    <xf numFmtId="38" fontId="20" fillId="0" borderId="58" xfId="3" applyFont="1" applyBorder="1" applyAlignment="1">
      <alignment horizontal="right" vertical="center" indent="1"/>
    </xf>
    <xf numFmtId="0" fontId="20" fillId="0" borderId="57" xfId="1" applyFont="1" applyBorder="1">
      <alignment vertical="center"/>
    </xf>
    <xf numFmtId="0" fontId="20" fillId="0" borderId="58" xfId="1" applyFont="1" applyBorder="1">
      <alignment vertical="center"/>
    </xf>
    <xf numFmtId="38" fontId="36" fillId="3" borderId="3" xfId="3" applyFont="1" applyFill="1" applyBorder="1" applyAlignment="1">
      <alignment horizontal="right" vertical="center" indent="1"/>
    </xf>
    <xf numFmtId="38" fontId="36" fillId="3" borderId="27" xfId="3" applyFont="1" applyFill="1" applyBorder="1" applyAlignment="1">
      <alignment horizontal="right" vertical="center" indent="1"/>
    </xf>
    <xf numFmtId="0" fontId="62" fillId="3" borderId="3" xfId="1" applyFont="1" applyFill="1" applyBorder="1">
      <alignment vertical="center"/>
    </xf>
    <xf numFmtId="0" fontId="62" fillId="3" borderId="27" xfId="1" applyFont="1" applyFill="1" applyBorder="1">
      <alignment vertical="center"/>
    </xf>
    <xf numFmtId="38" fontId="36" fillId="3" borderId="55" xfId="3" applyFont="1" applyFill="1" applyBorder="1" applyAlignment="1">
      <alignment horizontal="right" vertical="center" indent="1"/>
    </xf>
    <xf numFmtId="38" fontId="36" fillId="3" borderId="56" xfId="3" applyFont="1" applyFill="1" applyBorder="1" applyAlignment="1">
      <alignment horizontal="right" vertical="center" indent="1"/>
    </xf>
    <xf numFmtId="0" fontId="62" fillId="3" borderId="55" xfId="1" applyFont="1" applyFill="1" applyBorder="1">
      <alignment vertical="center"/>
    </xf>
    <xf numFmtId="0" fontId="62" fillId="3" borderId="56" xfId="1" applyFont="1" applyFill="1" applyBorder="1">
      <alignment vertical="center"/>
    </xf>
    <xf numFmtId="0" fontId="20" fillId="0" borderId="3" xfId="1" applyFont="1" applyBorder="1" applyAlignment="1">
      <alignment horizontal="center" vertical="center"/>
    </xf>
    <xf numFmtId="0" fontId="20" fillId="0" borderId="27" xfId="1" applyFont="1" applyBorder="1" applyAlignment="1">
      <alignment horizontal="center" vertical="center"/>
    </xf>
    <xf numFmtId="0" fontId="24" fillId="0" borderId="0" xfId="1" applyFont="1" applyAlignment="1">
      <alignment horizontal="center" vertical="center" wrapText="1"/>
    </xf>
    <xf numFmtId="0" fontId="24" fillId="0" borderId="0" xfId="1" applyFont="1" applyAlignment="1">
      <alignment horizontal="center" vertical="center"/>
    </xf>
    <xf numFmtId="38" fontId="34" fillId="0" borderId="31" xfId="1" applyNumberFormat="1" applyFont="1" applyFill="1" applyBorder="1" applyAlignment="1">
      <alignment horizontal="right" vertical="center" indent="1"/>
    </xf>
    <xf numFmtId="0" fontId="34" fillId="0" borderId="31" xfId="1" applyFont="1" applyFill="1" applyBorder="1" applyAlignment="1">
      <alignment horizontal="right" vertical="center" indent="1"/>
    </xf>
    <xf numFmtId="38" fontId="34" fillId="0" borderId="0" xfId="1" applyNumberFormat="1" applyFont="1" applyFill="1" applyAlignment="1">
      <alignment horizontal="right" vertical="center" indent="1"/>
    </xf>
    <xf numFmtId="0" fontId="34" fillId="0" borderId="0" xfId="1" applyFont="1" applyFill="1" applyAlignment="1">
      <alignment horizontal="right" vertical="center" indent="1"/>
    </xf>
    <xf numFmtId="38" fontId="34" fillId="0" borderId="37" xfId="1" applyNumberFormat="1" applyFont="1" applyFill="1" applyBorder="1" applyAlignment="1">
      <alignment horizontal="right" vertical="center" indent="1"/>
    </xf>
    <xf numFmtId="0" fontId="34" fillId="0" borderId="37" xfId="1" applyFont="1" applyFill="1" applyBorder="1" applyAlignment="1">
      <alignment horizontal="right" vertical="center" indent="1"/>
    </xf>
    <xf numFmtId="0" fontId="20" fillId="0" borderId="37" xfId="0" applyFont="1" applyFill="1" applyBorder="1" applyAlignment="1">
      <alignment horizontal="left" shrinkToFit="1"/>
    </xf>
    <xf numFmtId="0" fontId="63" fillId="3" borderId="0" xfId="0" applyFont="1" applyFill="1" applyAlignment="1">
      <alignment horizontal="center"/>
    </xf>
    <xf numFmtId="0" fontId="37" fillId="0" borderId="37" xfId="0" applyFont="1" applyFill="1" applyBorder="1" applyAlignment="1">
      <alignment horizontal="center"/>
    </xf>
    <xf numFmtId="0" fontId="64" fillId="3" borderId="0" xfId="0" applyFont="1" applyFill="1" applyAlignment="1">
      <alignment horizontal="left"/>
    </xf>
    <xf numFmtId="0" fontId="71" fillId="0" borderId="0" xfId="0" applyFont="1" applyAlignment="1">
      <alignment horizontal="center" vertical="center"/>
    </xf>
    <xf numFmtId="0" fontId="70" fillId="0" borderId="0" xfId="0" applyFont="1" applyAlignment="1">
      <alignment horizontal="center" vertical="center"/>
    </xf>
    <xf numFmtId="0" fontId="76" fillId="3" borderId="0" xfId="0" applyFont="1" applyFill="1" applyAlignment="1">
      <alignment horizontal="center" vertical="center"/>
    </xf>
    <xf numFmtId="0" fontId="72" fillId="3" borderId="0" xfId="0" applyFont="1" applyFill="1" applyAlignment="1">
      <alignment horizontal="center" vertical="center"/>
    </xf>
    <xf numFmtId="0" fontId="2" fillId="3" borderId="0" xfId="0" applyFont="1" applyFill="1" applyAlignment="1">
      <alignment horizontal="center" vertical="center"/>
    </xf>
    <xf numFmtId="0" fontId="71" fillId="0" borderId="0" xfId="0" applyFont="1" applyAlignment="1">
      <alignment horizontal="left" vertical="center" wrapText="1"/>
    </xf>
    <xf numFmtId="0" fontId="71" fillId="0" borderId="0" xfId="0" applyFont="1" applyAlignment="1">
      <alignment horizontal="left" vertical="center"/>
    </xf>
    <xf numFmtId="0" fontId="76" fillId="3" borderId="0" xfId="0" applyFont="1" applyFill="1" applyAlignment="1">
      <alignment horizontal="left" vertical="center"/>
    </xf>
    <xf numFmtId="49" fontId="71" fillId="0" borderId="0" xfId="0" applyNumberFormat="1" applyFont="1" applyAlignment="1">
      <alignment horizontal="center" vertical="center"/>
    </xf>
    <xf numFmtId="0" fontId="71" fillId="0" borderId="0" xfId="0" applyFont="1" applyAlignment="1">
      <alignment horizontal="left" vertical="center" shrinkToFit="1"/>
    </xf>
    <xf numFmtId="0" fontId="76" fillId="3" borderId="27" xfId="0" applyFont="1" applyFill="1" applyBorder="1" applyAlignment="1">
      <alignment horizontal="left" vertical="center" shrinkToFit="1"/>
    </xf>
    <xf numFmtId="0" fontId="76" fillId="3" borderId="1" xfId="0" applyFont="1" applyFill="1" applyBorder="1" applyAlignment="1">
      <alignment horizontal="left" vertical="center" shrinkToFit="1"/>
    </xf>
    <xf numFmtId="0" fontId="76" fillId="3" borderId="3" xfId="0" applyFont="1" applyFill="1" applyBorder="1" applyAlignment="1">
      <alignment horizontal="left" vertical="center" shrinkToFit="1"/>
    </xf>
    <xf numFmtId="0" fontId="76" fillId="3" borderId="27" xfId="0" applyFont="1" applyFill="1" applyBorder="1" applyAlignment="1">
      <alignment horizontal="center" vertical="center"/>
    </xf>
    <xf numFmtId="0" fontId="76" fillId="3" borderId="1" xfId="0" applyFont="1" applyFill="1" applyBorder="1" applyAlignment="1">
      <alignment horizontal="center" vertical="center"/>
    </xf>
    <xf numFmtId="0" fontId="71" fillId="0" borderId="1" xfId="0" applyFont="1" applyBorder="1" applyAlignment="1">
      <alignment horizontal="center" vertical="center"/>
    </xf>
    <xf numFmtId="0" fontId="71" fillId="0" borderId="1" xfId="0" applyFont="1" applyBorder="1" applyAlignment="1">
      <alignment horizontal="center" vertical="center" wrapText="1"/>
    </xf>
    <xf numFmtId="0" fontId="76" fillId="3" borderId="3" xfId="0" applyFont="1" applyFill="1" applyBorder="1" applyAlignment="1">
      <alignment horizontal="center" vertical="center"/>
    </xf>
    <xf numFmtId="0" fontId="71" fillId="3" borderId="1" xfId="0" applyFont="1" applyFill="1" applyBorder="1" applyAlignment="1">
      <alignment horizontal="center" vertical="center"/>
    </xf>
    <xf numFmtId="0" fontId="76" fillId="3" borderId="1" xfId="0" applyFont="1" applyFill="1" applyBorder="1" applyAlignment="1">
      <alignment horizontal="left" vertical="center"/>
    </xf>
    <xf numFmtId="0" fontId="78" fillId="0" borderId="0" xfId="0" applyFont="1" applyAlignment="1">
      <alignment horizontal="left"/>
    </xf>
    <xf numFmtId="0" fontId="77" fillId="0" borderId="3" xfId="0" applyFont="1" applyBorder="1" applyAlignment="1">
      <alignment horizontal="center" vertical="center"/>
    </xf>
    <xf numFmtId="0" fontId="77" fillId="0" borderId="32" xfId="0" applyFont="1" applyBorder="1" applyAlignment="1">
      <alignment horizontal="center" vertical="center"/>
    </xf>
    <xf numFmtId="0" fontId="77" fillId="0" borderId="27" xfId="0" applyFont="1" applyBorder="1" applyAlignment="1">
      <alignment horizontal="center" vertical="center"/>
    </xf>
    <xf numFmtId="0" fontId="79" fillId="0" borderId="31" xfId="0" applyFont="1" applyBorder="1" applyAlignment="1">
      <alignment horizontal="left" vertical="top" wrapText="1"/>
    </xf>
    <xf numFmtId="0" fontId="79" fillId="0" borderId="31" xfId="0" applyFont="1" applyBorder="1" applyAlignment="1">
      <alignment horizontal="left" vertical="top"/>
    </xf>
    <xf numFmtId="0" fontId="78" fillId="0" borderId="134" xfId="0" applyFont="1" applyBorder="1" applyAlignment="1">
      <alignment vertical="top" wrapText="1"/>
    </xf>
  </cellXfs>
  <cellStyles count="5">
    <cellStyle name="桁区切り" xfId="4" builtinId="6"/>
    <cellStyle name="桁区切り 2" xfId="3" xr:uid="{00000000-0005-0000-0000-000000000000}"/>
    <cellStyle name="標準" xfId="0" builtinId="0"/>
    <cellStyle name="標準 2" xfId="1" xr:uid="{00000000-0005-0000-0000-000002000000}"/>
    <cellStyle name="標準 3" xfId="2" xr:uid="{00000000-0005-0000-0000-000003000000}"/>
  </cellStyles>
  <dxfs count="20">
    <dxf>
      <font>
        <strike/>
      </font>
    </dxf>
    <dxf>
      <fill>
        <patternFill>
          <bgColor theme="0" tint="-0.34998626667073579"/>
        </patternFill>
      </fil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19" formatCode="yyyy/m/d"/>
    </dxf>
    <dxf>
      <numFmt numFmtId="19" formatCode="yyyy/m/d"/>
    </dxf>
    <dxf>
      <font>
        <strike val="0"/>
        <outline val="0"/>
        <shadow val="0"/>
        <u val="none"/>
        <vertAlign val="baseline"/>
        <sz val="11"/>
        <color rgb="FFFF0000"/>
        <name val="Meiryo UI"/>
        <family val="2"/>
        <scheme val="minor"/>
      </font>
      <numFmt numFmtId="0" formatCode="General"/>
    </dxf>
    <dxf>
      <numFmt numFmtId="0" formatCode="General"/>
      <alignment horizontal="center" textRotation="0" wrapText="0" indent="0" justifyLastLine="0" shrinkToFit="0" readingOrder="0"/>
    </dxf>
    <dxf>
      <font>
        <b val="0"/>
        <i val="0"/>
        <strike val="0"/>
        <condense val="0"/>
        <extend val="0"/>
        <outline val="0"/>
        <shadow val="0"/>
        <u val="none"/>
        <vertAlign val="baseline"/>
        <sz val="11"/>
        <color rgb="FFFF0000"/>
        <name val="BIZ UDP明朝 Medium"/>
        <family val="1"/>
        <charset val="128"/>
        <scheme val="none"/>
      </font>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rgb="FFFF0000"/>
        <name val="BIZ UDP明朝 Medium"/>
        <family val="1"/>
        <charset val="128"/>
        <scheme val="none"/>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rgb="FFFF0000"/>
        <name val="BIZ UDP明朝 Medium"/>
        <family val="1"/>
        <charset val="128"/>
        <scheme val="none"/>
      </font>
      <numFmt numFmtId="188" formatCode="[$]ggge&quot;年&quot;m&quot;月&quot;d&quot;日&quot;\(aaa\)" x16r2:formatCode16="[$-ja-JP-x-gannen]ggge&quot;年&quot;m&quot;月&quot;d&quot;日&quot;\(aaa\)"/>
      <fill>
        <patternFill patternType="solid">
          <fgColor indexed="64"/>
          <bgColor theme="7" tint="0.79998168889431442"/>
        </patternFill>
      </fill>
      <alignment horizontal="center" vertical="center" textRotation="0" wrapText="0" indent="0" justifyLastLine="0" shrinkToFit="1"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BIZ UDP明朝 Medium"/>
        <family val="1"/>
        <charset val="128"/>
        <scheme val="none"/>
      </font>
      <numFmt numFmtId="0" formatCode="General"/>
      <alignment horizontal="general" vertical="center" textRotation="0" wrapText="0" indent="0" justifyLastLine="0" shrinkToFit="1" readingOrder="0"/>
      <border diagonalUp="0" diagonalDown="0" outline="0">
        <left style="thin">
          <color indexed="64"/>
        </left>
        <right style="thin">
          <color indexed="64"/>
        </right>
        <top/>
        <bottom/>
      </border>
    </dxf>
    <dxf>
      <border outline="0">
        <top style="thin">
          <color indexed="64"/>
        </top>
      </border>
    </dxf>
    <dxf>
      <border outline="0">
        <left style="thin">
          <color indexed="64"/>
        </left>
        <top style="thin">
          <color indexed="64"/>
        </top>
      </border>
    </dxf>
    <dxf>
      <border outline="0">
        <bottom style="thin">
          <color indexed="64"/>
        </bottom>
      </border>
    </dxf>
    <dxf>
      <font>
        <b val="0"/>
        <i val="0"/>
        <strike val="0"/>
        <condense val="0"/>
        <extend val="0"/>
        <outline val="0"/>
        <shadow val="0"/>
        <u val="none"/>
        <vertAlign val="baseline"/>
        <sz val="11"/>
        <color theme="1"/>
        <name val="BIZ UDP明朝 Medium"/>
        <family val="1"/>
        <charset val="128"/>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0000FF"/>
      <color rgb="FFCC99FF"/>
      <color rgb="FF66CCFF"/>
      <color rgb="FFFF9999"/>
      <color rgb="FFFFFFCC"/>
      <color rgb="FFCCFFFF"/>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6" Type="http://schemas.microsoft.com/office/2007/relationships/hdphoto" Target="../media/hdphoto3.wdp"/><Relationship Id="rId5" Type="http://schemas.openxmlformats.org/officeDocument/2006/relationships/image" Target="../media/image3.png"/><Relationship Id="rId4" Type="http://schemas.microsoft.com/office/2007/relationships/hdphoto" Target="../media/hdphoto2.wdp"/></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3</xdr:col>
      <xdr:colOff>1266825</xdr:colOff>
      <xdr:row>4</xdr:row>
      <xdr:rowOff>247650</xdr:rowOff>
    </xdr:from>
    <xdr:to>
      <xdr:col>4</xdr:col>
      <xdr:colOff>295275</xdr:colOff>
      <xdr:row>5</xdr:row>
      <xdr:rowOff>381001</xdr:rowOff>
    </xdr:to>
    <xdr:sp macro="" textlink="">
      <xdr:nvSpPr>
        <xdr:cNvPr id="2" name="正方形/長方形 1">
          <a:extLst>
            <a:ext uri="{FF2B5EF4-FFF2-40B4-BE49-F238E27FC236}">
              <a16:creationId xmlns:a16="http://schemas.microsoft.com/office/drawing/2014/main" id="{1F30D99D-C2DC-4CAD-BDC9-B209D2946440}"/>
            </a:ext>
          </a:extLst>
        </xdr:cNvPr>
        <xdr:cNvSpPr/>
      </xdr:nvSpPr>
      <xdr:spPr>
        <a:xfrm>
          <a:off x="5619750" y="676275"/>
          <a:ext cx="2228850" cy="457201"/>
        </a:xfrm>
        <a:prstGeom prst="rect">
          <a:avLst/>
        </a:prstGeom>
        <a:solidFill>
          <a:schemeClr val="accent4">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lIns="72000" tIns="36000" rIns="72000" bIns="36000" rtlCol="0" anchor="ctr"/>
        <a:lstStyle/>
        <a:p>
          <a:pPr algn="ctr"/>
          <a:r>
            <a:rPr kumimoji="1" lang="ja-JP" altLang="en-US" sz="1600" b="1">
              <a:solidFill>
                <a:srgbClr val="FF0000"/>
              </a:solidFill>
              <a:latin typeface="BIZ UDPゴシック" panose="020B0400000000000000" pitchFamily="50" charset="-128"/>
              <a:ea typeface="BIZ UDPゴシック" panose="020B0400000000000000" pitchFamily="50" charset="-128"/>
            </a:rPr>
            <a:t>この色のセルのみ入力</a:t>
          </a:r>
          <a:endParaRPr kumimoji="1" lang="en-US" altLang="ja-JP" sz="16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3</xdr:col>
      <xdr:colOff>895350</xdr:colOff>
      <xdr:row>5</xdr:row>
      <xdr:rowOff>38100</xdr:rowOff>
    </xdr:from>
    <xdr:to>
      <xdr:col>3</xdr:col>
      <xdr:colOff>1114425</xdr:colOff>
      <xdr:row>5</xdr:row>
      <xdr:rowOff>285750</xdr:rowOff>
    </xdr:to>
    <xdr:sp macro="" textlink="">
      <xdr:nvSpPr>
        <xdr:cNvPr id="4" name="矢印: 右 3">
          <a:extLst>
            <a:ext uri="{FF2B5EF4-FFF2-40B4-BE49-F238E27FC236}">
              <a16:creationId xmlns:a16="http://schemas.microsoft.com/office/drawing/2014/main" id="{9F35E54C-0497-8F29-11C9-C182945C3D52}"/>
            </a:ext>
          </a:extLst>
        </xdr:cNvPr>
        <xdr:cNvSpPr/>
      </xdr:nvSpPr>
      <xdr:spPr>
        <a:xfrm>
          <a:off x="5248275" y="790575"/>
          <a:ext cx="219075" cy="247650"/>
        </a:xfrm>
        <a:prstGeom prst="rightArrow">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146537</xdr:colOff>
      <xdr:row>0</xdr:row>
      <xdr:rowOff>73269</xdr:rowOff>
    </xdr:from>
    <xdr:to>
      <xdr:col>23</xdr:col>
      <xdr:colOff>43961</xdr:colOff>
      <xdr:row>0</xdr:row>
      <xdr:rowOff>616194</xdr:rowOff>
    </xdr:to>
    <xdr:sp macro="" textlink="">
      <xdr:nvSpPr>
        <xdr:cNvPr id="3" name="テキスト ボックス 2">
          <a:extLst>
            <a:ext uri="{FF2B5EF4-FFF2-40B4-BE49-F238E27FC236}">
              <a16:creationId xmlns:a16="http://schemas.microsoft.com/office/drawing/2014/main" id="{4AFBFB42-97AE-7651-C115-B0BE1C327195}"/>
            </a:ext>
          </a:extLst>
        </xdr:cNvPr>
        <xdr:cNvSpPr txBox="1"/>
      </xdr:nvSpPr>
      <xdr:spPr>
        <a:xfrm>
          <a:off x="388325" y="73269"/>
          <a:ext cx="5216771" cy="542925"/>
        </a:xfrm>
        <a:prstGeom prst="rect">
          <a:avLst/>
        </a:prstGeom>
        <a:solidFill>
          <a:schemeClr val="lt1"/>
        </a:solidFill>
        <a:ln w="19050">
          <a:solidFill>
            <a:srgbClr val="C00000"/>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600"/>
            </a:lnSpc>
          </a:pPr>
          <a:r>
            <a:rPr lang="ja-JP" sz="10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申請団体の</a:t>
          </a:r>
          <a:r>
            <a:rPr lang="ja-JP" sz="1000" b="1" u="sng"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既存の定款・会則が無い場合</a:t>
          </a:r>
          <a:r>
            <a:rPr lang="ja-JP" sz="10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は、ひな形を参考に会則をつくってください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lnSpc>
              <a:spcPts val="1600"/>
            </a:lnSpc>
          </a:pPr>
          <a:r>
            <a:rPr lang="en-US" sz="1000" kern="100">
              <a:solidFill>
                <a:srgbClr val="C00000"/>
              </a:solidFill>
              <a:effectLst/>
              <a:latin typeface="BIZ UDPゴシック" panose="020B0400000000000000" pitchFamily="50" charset="-128"/>
              <a:ea typeface="ＭＳ 明朝" panose="02020609040205080304" pitchFamily="17" charset="-128"/>
              <a:cs typeface="Times New Roman" panose="02020603050405020304" pitchFamily="18" charset="0"/>
            </a:rPr>
            <a:t>NPO</a:t>
          </a:r>
          <a:r>
            <a:rPr lang="ja-JP" sz="10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や企業、地域団体等で既存の定款・会則がある場合は、その書類を提出してください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60031</xdr:colOff>
      <xdr:row>0</xdr:row>
      <xdr:rowOff>74440</xdr:rowOff>
    </xdr:from>
    <xdr:to>
      <xdr:col>5</xdr:col>
      <xdr:colOff>2911929</xdr:colOff>
      <xdr:row>0</xdr:row>
      <xdr:rowOff>592312</xdr:rowOff>
    </xdr:to>
    <xdr:sp macro="" textlink="">
      <xdr:nvSpPr>
        <xdr:cNvPr id="2" name="テキスト ボックス 2">
          <a:extLst>
            <a:ext uri="{FF2B5EF4-FFF2-40B4-BE49-F238E27FC236}">
              <a16:creationId xmlns:a16="http://schemas.microsoft.com/office/drawing/2014/main" id="{53629BB2-1917-4D0C-A569-BD6379945D35}"/>
            </a:ext>
          </a:extLst>
        </xdr:cNvPr>
        <xdr:cNvSpPr txBox="1"/>
      </xdr:nvSpPr>
      <xdr:spPr>
        <a:xfrm>
          <a:off x="60031" y="74440"/>
          <a:ext cx="6385673" cy="517872"/>
        </a:xfrm>
        <a:prstGeom prst="rect">
          <a:avLst/>
        </a:prstGeom>
        <a:solidFill>
          <a:schemeClr val="lt1"/>
        </a:solidFill>
        <a:ln w="19050">
          <a:solidFill>
            <a:srgbClr val="C00000"/>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600"/>
            </a:lnSpc>
            <a:spcAft>
              <a:spcPts val="0"/>
            </a:spcAft>
          </a:pPr>
          <a:r>
            <a:rPr lang="en-US" altLang="ja-JP" sz="1000" b="0" u="none" kern="100">
              <a:solidFill>
                <a:srgbClr val="C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NPO</a:t>
          </a:r>
          <a:r>
            <a:rPr lang="ja-JP" altLang="en-US" sz="1000" b="0" u="none" kern="100">
              <a:solidFill>
                <a:srgbClr val="C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や企業、地域団体等で、</a:t>
          </a:r>
          <a:r>
            <a:rPr lang="ja-JP" altLang="en-US" sz="1000" b="1" u="sng" kern="100">
              <a:solidFill>
                <a:srgbClr val="C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所定の決算書類を作成されている場合は</a:t>
          </a:r>
          <a:r>
            <a:rPr lang="ja-JP" sz="1000" b="1" u="sng" kern="100">
              <a:solidFill>
                <a:srgbClr val="C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r>
            <a:rPr lang="ja-JP" altLang="en-US" sz="1000" b="1" u="sng" kern="100">
              <a:solidFill>
                <a:srgbClr val="C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その書類を提出</a:t>
          </a:r>
          <a:r>
            <a:rPr lang="ja-JP" altLang="en-US" sz="1000" kern="100">
              <a:solidFill>
                <a:srgbClr val="C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してください</a:t>
          </a:r>
          <a:endParaRPr lang="en-US" altLang="ja-JP" sz="1000" kern="100">
            <a:solidFill>
              <a:srgbClr val="C00000"/>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algn="just">
            <a:lnSpc>
              <a:spcPts val="1600"/>
            </a:lnSpc>
            <a:spcAft>
              <a:spcPts val="0"/>
            </a:spcAft>
          </a:pPr>
          <a:r>
            <a:rPr lang="ja-JP" altLang="en-US" sz="1000" kern="100">
              <a:solidFill>
                <a:srgbClr val="C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上記の決算書類が無い場合は、ひな形を参考に団体の決算書類を作成してください。</a:t>
          </a:r>
          <a:endParaRPr lang="en-US" altLang="ja-JP" sz="1000" kern="100">
            <a:solidFill>
              <a:srgbClr val="C00000"/>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twoCellAnchor>
    <xdr:from>
      <xdr:col>4</xdr:col>
      <xdr:colOff>219531</xdr:colOff>
      <xdr:row>5</xdr:row>
      <xdr:rowOff>63554</xdr:rowOff>
    </xdr:from>
    <xdr:to>
      <xdr:col>5</xdr:col>
      <xdr:colOff>2078935</xdr:colOff>
      <xdr:row>7</xdr:row>
      <xdr:rowOff>118783</xdr:rowOff>
    </xdr:to>
    <xdr:sp macro="" textlink="">
      <xdr:nvSpPr>
        <xdr:cNvPr id="3" name="テキスト ボックス 2">
          <a:extLst>
            <a:ext uri="{FF2B5EF4-FFF2-40B4-BE49-F238E27FC236}">
              <a16:creationId xmlns:a16="http://schemas.microsoft.com/office/drawing/2014/main" id="{810E757F-D666-4101-85D1-BF1D7BB73CBE}"/>
            </a:ext>
          </a:extLst>
        </xdr:cNvPr>
        <xdr:cNvSpPr txBox="1"/>
      </xdr:nvSpPr>
      <xdr:spPr>
        <a:xfrm>
          <a:off x="3324681" y="1701854"/>
          <a:ext cx="2288029" cy="512429"/>
        </a:xfrm>
        <a:prstGeom prst="borderCallout1">
          <a:avLst>
            <a:gd name="adj1" fmla="val 52908"/>
            <a:gd name="adj2" fmla="val -224"/>
            <a:gd name="adj3" fmla="val 53206"/>
            <a:gd name="adj4" fmla="val -3857"/>
          </a:avLst>
        </a:prstGeom>
        <a:solidFill>
          <a:schemeClr val="lt1"/>
        </a:solidFill>
        <a:ln w="19050">
          <a:solidFill>
            <a:srgbClr val="C00000"/>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600"/>
            </a:lnSpc>
            <a:spcAft>
              <a:spcPts val="0"/>
            </a:spcAft>
          </a:pPr>
          <a:r>
            <a:rPr lang="ja-JP" altLang="en-US" sz="800" b="0" u="none" kern="100">
              <a:solidFill>
                <a:srgbClr val="C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収入と支出の総額が一致（差引残額</a:t>
          </a:r>
          <a:r>
            <a:rPr lang="en-US" altLang="ja-JP" sz="800" b="0" u="none" kern="100" baseline="0">
              <a:solidFill>
                <a:srgbClr val="C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 </a:t>
          </a:r>
          <a:r>
            <a:rPr lang="en-US" altLang="ja-JP" sz="800" b="0" u="none" kern="100">
              <a:solidFill>
                <a:srgbClr val="C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0</a:t>
          </a:r>
          <a:r>
            <a:rPr lang="ja-JP" altLang="en-US" sz="800" b="0" u="none" kern="100">
              <a:solidFill>
                <a:srgbClr val="C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円）</a:t>
          </a:r>
          <a:endParaRPr lang="en-US" altLang="ja-JP" sz="800" b="0" u="none" kern="100">
            <a:solidFill>
              <a:srgbClr val="C00000"/>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algn="just">
            <a:lnSpc>
              <a:spcPts val="1600"/>
            </a:lnSpc>
            <a:spcAft>
              <a:spcPts val="0"/>
            </a:spcAft>
          </a:pPr>
          <a:r>
            <a:rPr lang="ja-JP" altLang="en-US" sz="800" b="0" u="none" kern="100">
              <a:solidFill>
                <a:srgbClr val="C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になるよう作成してください</a:t>
          </a:r>
          <a:endParaRPr lang="en-US" altLang="ja-JP" sz="800" kern="100">
            <a:solidFill>
              <a:srgbClr val="C00000"/>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twoCellAnchor>
    <xdr:from>
      <xdr:col>4</xdr:col>
      <xdr:colOff>66259</xdr:colOff>
      <xdr:row>25</xdr:row>
      <xdr:rowOff>49696</xdr:rowOff>
    </xdr:from>
    <xdr:to>
      <xdr:col>5</xdr:col>
      <xdr:colOff>1848970</xdr:colOff>
      <xdr:row>26</xdr:row>
      <xdr:rowOff>168088</xdr:rowOff>
    </xdr:to>
    <xdr:sp macro="" textlink="">
      <xdr:nvSpPr>
        <xdr:cNvPr id="4" name="テキスト ボックス 3">
          <a:extLst>
            <a:ext uri="{FF2B5EF4-FFF2-40B4-BE49-F238E27FC236}">
              <a16:creationId xmlns:a16="http://schemas.microsoft.com/office/drawing/2014/main" id="{99AC052B-5B42-4498-A062-3E9F213794D8}"/>
            </a:ext>
          </a:extLst>
        </xdr:cNvPr>
        <xdr:cNvSpPr txBox="1"/>
      </xdr:nvSpPr>
      <xdr:spPr>
        <a:xfrm>
          <a:off x="3171409" y="7860196"/>
          <a:ext cx="2211336" cy="480342"/>
        </a:xfrm>
        <a:prstGeom prst="borderCallout1">
          <a:avLst>
            <a:gd name="adj1" fmla="val 25284"/>
            <a:gd name="adj2" fmla="val -61"/>
            <a:gd name="adj3" fmla="val 25581"/>
            <a:gd name="adj4" fmla="val -5646"/>
          </a:avLst>
        </a:prstGeom>
        <a:solidFill>
          <a:schemeClr val="lt1"/>
        </a:solidFill>
        <a:ln w="19050">
          <a:solidFill>
            <a:srgbClr val="C00000"/>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600"/>
            </a:lnSpc>
            <a:spcAft>
              <a:spcPts val="0"/>
            </a:spcAft>
          </a:pPr>
          <a:r>
            <a:rPr lang="ja-JP" altLang="en-US" sz="800" kern="100">
              <a:solidFill>
                <a:srgbClr val="C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期末に残金がある場合は、「次期繰越金」として支出に計上します</a:t>
          </a:r>
          <a:endParaRPr lang="en-US" altLang="ja-JP" sz="800" kern="100">
            <a:solidFill>
              <a:srgbClr val="C00000"/>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twoCellAnchor>
    <xdr:from>
      <xdr:col>6</xdr:col>
      <xdr:colOff>257175</xdr:colOff>
      <xdr:row>0</xdr:row>
      <xdr:rowOff>228600</xdr:rowOff>
    </xdr:from>
    <xdr:to>
      <xdr:col>8</xdr:col>
      <xdr:colOff>456078</xdr:colOff>
      <xdr:row>1</xdr:row>
      <xdr:rowOff>6440</xdr:rowOff>
    </xdr:to>
    <xdr:sp macro="" textlink="">
      <xdr:nvSpPr>
        <xdr:cNvPr id="5" name="正方形/長方形 4">
          <a:extLst>
            <a:ext uri="{FF2B5EF4-FFF2-40B4-BE49-F238E27FC236}">
              <a16:creationId xmlns:a16="http://schemas.microsoft.com/office/drawing/2014/main" id="{9B64FAB1-74A2-466A-8614-633A6513A5F5}"/>
            </a:ext>
          </a:extLst>
        </xdr:cNvPr>
        <xdr:cNvSpPr/>
      </xdr:nvSpPr>
      <xdr:spPr>
        <a:xfrm>
          <a:off x="6772275" y="228600"/>
          <a:ext cx="1722903" cy="425540"/>
        </a:xfrm>
        <a:prstGeom prst="rect">
          <a:avLst/>
        </a:prstGeom>
        <a:solidFill>
          <a:schemeClr val="accent4">
            <a:lumMod val="20000"/>
            <a:lumOff val="80000"/>
          </a:schemeClr>
        </a:solidFill>
        <a:ln w="28575">
          <a:solidFill>
            <a:sysClr val="windowText" lastClr="000000"/>
          </a:solidFill>
        </a:ln>
      </xdr:spPr>
      <xdr:style>
        <a:lnRef idx="2">
          <a:schemeClr val="accent2"/>
        </a:lnRef>
        <a:fillRef idx="1">
          <a:schemeClr val="lt1"/>
        </a:fillRef>
        <a:effectRef idx="0">
          <a:schemeClr val="accent2"/>
        </a:effectRef>
        <a:fontRef idx="minor">
          <a:schemeClr val="dk1"/>
        </a:fontRef>
      </xdr:style>
      <xdr:txBody>
        <a:bodyPr vertOverflow="clip" horzOverflow="clip" lIns="72000" tIns="36000" rIns="72000" bIns="36000" rtlCol="0" anchor="ctr"/>
        <a:lstStyle/>
        <a:p>
          <a:pPr algn="ctr"/>
          <a:r>
            <a:rPr kumimoji="1" lang="ja-JP" altLang="en-US" sz="1200" b="1">
              <a:solidFill>
                <a:sysClr val="windowText" lastClr="000000"/>
              </a:solidFill>
            </a:rPr>
            <a:t>この色の欄を入力</a:t>
          </a:r>
          <a:endParaRPr kumimoji="1" lang="en-US" altLang="ja-JP" sz="1200" b="1">
            <a:solidFill>
              <a:sysClr val="windowText" lastClr="000000"/>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171450</xdr:colOff>
      <xdr:row>0</xdr:row>
      <xdr:rowOff>85725</xdr:rowOff>
    </xdr:from>
    <xdr:to>
      <xdr:col>20</xdr:col>
      <xdr:colOff>190500</xdr:colOff>
      <xdr:row>2</xdr:row>
      <xdr:rowOff>94615</xdr:rowOff>
    </xdr:to>
    <xdr:sp macro="" textlink="">
      <xdr:nvSpPr>
        <xdr:cNvPr id="3" name="テキスト ボックス 1">
          <a:extLst>
            <a:ext uri="{FF2B5EF4-FFF2-40B4-BE49-F238E27FC236}">
              <a16:creationId xmlns:a16="http://schemas.microsoft.com/office/drawing/2014/main" id="{3B073B2A-0B47-C459-3370-CC819EAE3BA3}"/>
            </a:ext>
          </a:extLst>
        </xdr:cNvPr>
        <xdr:cNvSpPr txBox="1"/>
      </xdr:nvSpPr>
      <xdr:spPr>
        <a:xfrm>
          <a:off x="409575" y="85725"/>
          <a:ext cx="4543425" cy="408940"/>
        </a:xfrm>
        <a:prstGeom prst="rect">
          <a:avLst/>
        </a:prstGeom>
        <a:solidFill>
          <a:schemeClr val="lt1"/>
        </a:solidFill>
        <a:ln w="28575">
          <a:solidFill>
            <a:srgbClr val="C00000"/>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sz="1200">
              <a:solidFill>
                <a:srgbClr val="C00000"/>
              </a:solidFill>
              <a:effectLst/>
              <a:latin typeface="游明朝" panose="02020400000000000000" pitchFamily="18" charset="-128"/>
              <a:ea typeface="BIZ UDPゴシック" panose="020B0400000000000000" pitchFamily="50" charset="-128"/>
              <a:cs typeface="游明朝" panose="02020400000000000000" pitchFamily="18" charset="-128"/>
            </a:rPr>
            <a:t>この同意書は、</a:t>
          </a:r>
          <a:r>
            <a:rPr lang="en-US" sz="1200">
              <a:solidFill>
                <a:srgbClr val="C00000"/>
              </a:solidFill>
              <a:effectLst/>
              <a:latin typeface="游明朝" panose="02020400000000000000" pitchFamily="18" charset="-128"/>
              <a:ea typeface="BIZ UDPゴシック" panose="020B0400000000000000" pitchFamily="50" charset="-128"/>
              <a:cs typeface="游明朝" panose="02020400000000000000" pitchFamily="18" charset="-128"/>
            </a:rPr>
            <a:t>NPO</a:t>
          </a:r>
          <a:r>
            <a:rPr lang="ja-JP" sz="1200">
              <a:solidFill>
                <a:srgbClr val="C00000"/>
              </a:solidFill>
              <a:effectLst/>
              <a:latin typeface="游明朝" panose="02020400000000000000" pitchFamily="18" charset="-128"/>
              <a:ea typeface="BIZ UDPゴシック" panose="020B0400000000000000" pitchFamily="50" charset="-128"/>
              <a:cs typeface="游明朝" panose="02020400000000000000" pitchFamily="18" charset="-128"/>
            </a:rPr>
            <a:t>や企業等の</a:t>
          </a:r>
          <a:r>
            <a:rPr lang="ja-JP" sz="1200" b="1" u="wavy">
              <a:solidFill>
                <a:srgbClr val="C00000"/>
              </a:solidFill>
              <a:effectLst/>
              <a:latin typeface="游明朝" panose="02020400000000000000" pitchFamily="18" charset="-128"/>
              <a:ea typeface="BIZ UDPゴシック" panose="020B0400000000000000" pitchFamily="50" charset="-128"/>
              <a:cs typeface="游明朝" panose="02020400000000000000" pitchFamily="18" charset="-128"/>
            </a:rPr>
            <a:t>法人格</a:t>
          </a:r>
          <a:r>
            <a:rPr lang="ja-JP" sz="1200">
              <a:solidFill>
                <a:srgbClr val="C00000"/>
              </a:solidFill>
              <a:effectLst/>
              <a:latin typeface="游明朝" panose="02020400000000000000" pitchFamily="18" charset="-128"/>
              <a:ea typeface="BIZ UDPゴシック" panose="020B0400000000000000" pitchFamily="50" charset="-128"/>
              <a:cs typeface="游明朝" panose="02020400000000000000" pitchFamily="18" charset="-128"/>
            </a:rPr>
            <a:t>がある申請団体のみ提出</a:t>
          </a:r>
          <a:endParaRPr lang="ja-JP" sz="1100">
            <a:effectLst/>
            <a:latin typeface="游明朝" panose="02020400000000000000" pitchFamily="18" charset="-128"/>
            <a:ea typeface="游明朝" panose="02020400000000000000" pitchFamily="18" charset="-128"/>
            <a:cs typeface="游明朝" panose="02020400000000000000" pitchFamily="18" charset="-128"/>
          </a:endParaRPr>
        </a:p>
      </xdr:txBody>
    </xdr:sp>
    <xdr:clientData/>
  </xdr:twoCellAnchor>
  <xdr:twoCellAnchor>
    <xdr:from>
      <xdr:col>25</xdr:col>
      <xdr:colOff>152400</xdr:colOff>
      <xdr:row>1</xdr:row>
      <xdr:rowOff>19050</xdr:rowOff>
    </xdr:from>
    <xdr:to>
      <xdr:col>27</xdr:col>
      <xdr:colOff>351303</xdr:colOff>
      <xdr:row>3</xdr:row>
      <xdr:rowOff>44540</xdr:rowOff>
    </xdr:to>
    <xdr:sp macro="" textlink="">
      <xdr:nvSpPr>
        <xdr:cNvPr id="2" name="正方形/長方形 1">
          <a:extLst>
            <a:ext uri="{FF2B5EF4-FFF2-40B4-BE49-F238E27FC236}">
              <a16:creationId xmlns:a16="http://schemas.microsoft.com/office/drawing/2014/main" id="{2607881F-ACE5-4D73-B0F1-3C69C25908E8}"/>
            </a:ext>
          </a:extLst>
        </xdr:cNvPr>
        <xdr:cNvSpPr/>
      </xdr:nvSpPr>
      <xdr:spPr>
        <a:xfrm>
          <a:off x="6105525" y="219075"/>
          <a:ext cx="1722903" cy="425540"/>
        </a:xfrm>
        <a:prstGeom prst="rect">
          <a:avLst/>
        </a:prstGeom>
        <a:solidFill>
          <a:schemeClr val="accent4">
            <a:lumMod val="20000"/>
            <a:lumOff val="80000"/>
          </a:schemeClr>
        </a:solidFill>
        <a:ln w="28575">
          <a:solidFill>
            <a:sysClr val="windowText" lastClr="000000"/>
          </a:solidFill>
        </a:ln>
      </xdr:spPr>
      <xdr:style>
        <a:lnRef idx="2">
          <a:schemeClr val="accent2"/>
        </a:lnRef>
        <a:fillRef idx="1">
          <a:schemeClr val="lt1"/>
        </a:fillRef>
        <a:effectRef idx="0">
          <a:schemeClr val="accent2"/>
        </a:effectRef>
        <a:fontRef idx="minor">
          <a:schemeClr val="dk1"/>
        </a:fontRef>
      </xdr:style>
      <xdr:txBody>
        <a:bodyPr vertOverflow="clip" horzOverflow="clip" lIns="72000" tIns="36000" rIns="72000" bIns="36000" rtlCol="0" anchor="ctr"/>
        <a:lstStyle/>
        <a:p>
          <a:pPr algn="ctr"/>
          <a:r>
            <a:rPr kumimoji="1" lang="ja-JP" altLang="en-US" sz="1200" b="1">
              <a:solidFill>
                <a:sysClr val="windowText" lastClr="000000"/>
              </a:solidFill>
            </a:rPr>
            <a:t>この色の欄を入力</a:t>
          </a:r>
          <a:endParaRPr kumimoji="1" lang="en-US" altLang="ja-JP" sz="1200" b="1">
            <a:solidFill>
              <a:sysClr val="windowText" lastClr="000000"/>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95250</xdr:colOff>
      <xdr:row>11</xdr:row>
      <xdr:rowOff>28575</xdr:rowOff>
    </xdr:from>
    <xdr:to>
      <xdr:col>9</xdr:col>
      <xdr:colOff>171450</xdr:colOff>
      <xdr:row>13</xdr:row>
      <xdr:rowOff>9525</xdr:rowOff>
    </xdr:to>
    <xdr:sp macro="" textlink="">
      <xdr:nvSpPr>
        <xdr:cNvPr id="2" name="大かっこ 1">
          <a:extLst>
            <a:ext uri="{FF2B5EF4-FFF2-40B4-BE49-F238E27FC236}">
              <a16:creationId xmlns:a16="http://schemas.microsoft.com/office/drawing/2014/main" id="{B09EA8F7-813D-8F82-639D-0DF128EAFB12}"/>
            </a:ext>
          </a:extLst>
        </xdr:cNvPr>
        <xdr:cNvSpPr/>
      </xdr:nvSpPr>
      <xdr:spPr>
        <a:xfrm>
          <a:off x="1285875" y="1847850"/>
          <a:ext cx="1028700" cy="3810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xdr:colOff>
      <xdr:row>1</xdr:row>
      <xdr:rowOff>66675</xdr:rowOff>
    </xdr:from>
    <xdr:to>
      <xdr:col>10</xdr:col>
      <xdr:colOff>76201</xdr:colOff>
      <xdr:row>3</xdr:row>
      <xdr:rowOff>38100</xdr:rowOff>
    </xdr:to>
    <xdr:sp macro="" textlink="">
      <xdr:nvSpPr>
        <xdr:cNvPr id="3" name="楕円 2">
          <a:extLst>
            <a:ext uri="{FF2B5EF4-FFF2-40B4-BE49-F238E27FC236}">
              <a16:creationId xmlns:a16="http://schemas.microsoft.com/office/drawing/2014/main" id="{00CC3476-B2D0-B8F8-74FB-D9405BFF5F64}"/>
            </a:ext>
          </a:extLst>
        </xdr:cNvPr>
        <xdr:cNvSpPr/>
      </xdr:nvSpPr>
      <xdr:spPr>
        <a:xfrm>
          <a:off x="1905001" y="285750"/>
          <a:ext cx="552450" cy="257175"/>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333375</xdr:colOff>
      <xdr:row>1</xdr:row>
      <xdr:rowOff>66675</xdr:rowOff>
    </xdr:from>
    <xdr:to>
      <xdr:col>26</xdr:col>
      <xdr:colOff>123825</xdr:colOff>
      <xdr:row>3</xdr:row>
      <xdr:rowOff>38100</xdr:rowOff>
    </xdr:to>
    <xdr:sp macro="" textlink="">
      <xdr:nvSpPr>
        <xdr:cNvPr id="4" name="楕円 3">
          <a:extLst>
            <a:ext uri="{FF2B5EF4-FFF2-40B4-BE49-F238E27FC236}">
              <a16:creationId xmlns:a16="http://schemas.microsoft.com/office/drawing/2014/main" id="{CA7F7F48-B575-4268-9F8B-6F1319B972E7}"/>
            </a:ext>
          </a:extLst>
        </xdr:cNvPr>
        <xdr:cNvSpPr/>
      </xdr:nvSpPr>
      <xdr:spPr>
        <a:xfrm>
          <a:off x="6286500" y="285750"/>
          <a:ext cx="552450" cy="257175"/>
        </a:xfrm>
        <a:prstGeom prst="ellipse">
          <a:avLst/>
        </a:prstGeom>
        <a:noFill/>
        <a:ln w="190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219075</xdr:colOff>
      <xdr:row>16</xdr:row>
      <xdr:rowOff>133350</xdr:rowOff>
    </xdr:from>
    <xdr:to>
      <xdr:col>2</xdr:col>
      <xdr:colOff>28575</xdr:colOff>
      <xdr:row>18</xdr:row>
      <xdr:rowOff>38100</xdr:rowOff>
    </xdr:to>
    <xdr:sp macro="" textlink="">
      <xdr:nvSpPr>
        <xdr:cNvPr id="5" name="楕円 4">
          <a:extLst>
            <a:ext uri="{FF2B5EF4-FFF2-40B4-BE49-F238E27FC236}">
              <a16:creationId xmlns:a16="http://schemas.microsoft.com/office/drawing/2014/main" id="{E5C32142-2D99-43FD-9F0C-D9D9B64B680C}"/>
            </a:ext>
          </a:extLst>
        </xdr:cNvPr>
        <xdr:cNvSpPr/>
      </xdr:nvSpPr>
      <xdr:spPr>
        <a:xfrm>
          <a:off x="219075" y="3238500"/>
          <a:ext cx="285750" cy="247650"/>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542925</xdr:colOff>
      <xdr:row>17</xdr:row>
      <xdr:rowOff>0</xdr:rowOff>
    </xdr:from>
    <xdr:to>
      <xdr:col>26</xdr:col>
      <xdr:colOff>66675</xdr:colOff>
      <xdr:row>18</xdr:row>
      <xdr:rowOff>47625</xdr:rowOff>
    </xdr:to>
    <xdr:sp macro="" textlink="">
      <xdr:nvSpPr>
        <xdr:cNvPr id="6" name="楕円 5">
          <a:extLst>
            <a:ext uri="{FF2B5EF4-FFF2-40B4-BE49-F238E27FC236}">
              <a16:creationId xmlns:a16="http://schemas.microsoft.com/office/drawing/2014/main" id="{080FD8B8-D638-442F-AC23-1B780F8A4131}"/>
            </a:ext>
          </a:extLst>
        </xdr:cNvPr>
        <xdr:cNvSpPr/>
      </xdr:nvSpPr>
      <xdr:spPr>
        <a:xfrm>
          <a:off x="6496050" y="3248025"/>
          <a:ext cx="285750" cy="247650"/>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171450</xdr:colOff>
      <xdr:row>28</xdr:row>
      <xdr:rowOff>219074</xdr:rowOff>
    </xdr:from>
    <xdr:to>
      <xdr:col>6</xdr:col>
      <xdr:colOff>57149</xdr:colOff>
      <xdr:row>28</xdr:row>
      <xdr:rowOff>552449</xdr:rowOff>
    </xdr:to>
    <xdr:sp macro="" textlink="">
      <xdr:nvSpPr>
        <xdr:cNvPr id="8" name="大かっこ 7">
          <a:extLst>
            <a:ext uri="{FF2B5EF4-FFF2-40B4-BE49-F238E27FC236}">
              <a16:creationId xmlns:a16="http://schemas.microsoft.com/office/drawing/2014/main" id="{8DD61B3E-A37C-42FB-B958-8D377BBA878A}"/>
            </a:ext>
          </a:extLst>
        </xdr:cNvPr>
        <xdr:cNvSpPr/>
      </xdr:nvSpPr>
      <xdr:spPr>
        <a:xfrm>
          <a:off x="171450" y="5362574"/>
          <a:ext cx="1314449" cy="33337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171449</xdr:colOff>
      <xdr:row>28</xdr:row>
      <xdr:rowOff>171450</xdr:rowOff>
    </xdr:from>
    <xdr:to>
      <xdr:col>10</xdr:col>
      <xdr:colOff>219074</xdr:colOff>
      <xdr:row>28</xdr:row>
      <xdr:rowOff>428625</xdr:rowOff>
    </xdr:to>
    <xdr:sp macro="" textlink="">
      <xdr:nvSpPr>
        <xdr:cNvPr id="9" name="楕円 8">
          <a:extLst>
            <a:ext uri="{FF2B5EF4-FFF2-40B4-BE49-F238E27FC236}">
              <a16:creationId xmlns:a16="http://schemas.microsoft.com/office/drawing/2014/main" id="{E82BCB48-ECB5-4426-8417-E6E24BBC4304}"/>
            </a:ext>
          </a:extLst>
        </xdr:cNvPr>
        <xdr:cNvSpPr/>
      </xdr:nvSpPr>
      <xdr:spPr>
        <a:xfrm>
          <a:off x="2076449" y="5314950"/>
          <a:ext cx="523875" cy="257175"/>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352425</xdr:colOff>
      <xdr:row>28</xdr:row>
      <xdr:rowOff>161925</xdr:rowOff>
    </xdr:from>
    <xdr:to>
      <xdr:col>26</xdr:col>
      <xdr:colOff>114300</xdr:colOff>
      <xdr:row>28</xdr:row>
      <xdr:rowOff>419100</xdr:rowOff>
    </xdr:to>
    <xdr:sp macro="" textlink="">
      <xdr:nvSpPr>
        <xdr:cNvPr id="10" name="楕円 9">
          <a:extLst>
            <a:ext uri="{FF2B5EF4-FFF2-40B4-BE49-F238E27FC236}">
              <a16:creationId xmlns:a16="http://schemas.microsoft.com/office/drawing/2014/main" id="{74795B7C-B398-4F0F-8930-97C81007C261}"/>
            </a:ext>
          </a:extLst>
        </xdr:cNvPr>
        <xdr:cNvSpPr/>
      </xdr:nvSpPr>
      <xdr:spPr>
        <a:xfrm>
          <a:off x="6305550" y="5305425"/>
          <a:ext cx="523875" cy="257175"/>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428625</xdr:colOff>
      <xdr:row>35</xdr:row>
      <xdr:rowOff>76201</xdr:rowOff>
    </xdr:from>
    <xdr:to>
      <xdr:col>26</xdr:col>
      <xdr:colOff>190500</xdr:colOff>
      <xdr:row>36</xdr:row>
      <xdr:rowOff>66676</xdr:rowOff>
    </xdr:to>
    <xdr:sp macro="" textlink="">
      <xdr:nvSpPr>
        <xdr:cNvPr id="12" name="楕円 11">
          <a:extLst>
            <a:ext uri="{FF2B5EF4-FFF2-40B4-BE49-F238E27FC236}">
              <a16:creationId xmlns:a16="http://schemas.microsoft.com/office/drawing/2014/main" id="{4BD1D55E-DF89-4BC1-B394-E61640FE955D}"/>
            </a:ext>
          </a:extLst>
        </xdr:cNvPr>
        <xdr:cNvSpPr/>
      </xdr:nvSpPr>
      <xdr:spPr>
        <a:xfrm>
          <a:off x="6381750" y="8524876"/>
          <a:ext cx="523875" cy="190500"/>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323850</xdr:colOff>
      <xdr:row>1</xdr:row>
      <xdr:rowOff>9525</xdr:rowOff>
    </xdr:from>
    <xdr:to>
      <xdr:col>28</xdr:col>
      <xdr:colOff>522753</xdr:colOff>
      <xdr:row>3</xdr:row>
      <xdr:rowOff>149315</xdr:rowOff>
    </xdr:to>
    <xdr:sp macro="" textlink="">
      <xdr:nvSpPr>
        <xdr:cNvPr id="7" name="正方形/長方形 6">
          <a:extLst>
            <a:ext uri="{FF2B5EF4-FFF2-40B4-BE49-F238E27FC236}">
              <a16:creationId xmlns:a16="http://schemas.microsoft.com/office/drawing/2014/main" id="{D9E5ECE8-E7F2-4C72-8A51-F67037A5E41A}"/>
            </a:ext>
          </a:extLst>
        </xdr:cNvPr>
        <xdr:cNvSpPr/>
      </xdr:nvSpPr>
      <xdr:spPr>
        <a:xfrm>
          <a:off x="7038975" y="228600"/>
          <a:ext cx="1722903" cy="425540"/>
        </a:xfrm>
        <a:prstGeom prst="rect">
          <a:avLst/>
        </a:prstGeom>
        <a:solidFill>
          <a:schemeClr val="accent4">
            <a:lumMod val="20000"/>
            <a:lumOff val="80000"/>
          </a:schemeClr>
        </a:solidFill>
        <a:ln w="28575">
          <a:solidFill>
            <a:sysClr val="windowText" lastClr="000000"/>
          </a:solidFill>
        </a:ln>
      </xdr:spPr>
      <xdr:style>
        <a:lnRef idx="2">
          <a:schemeClr val="accent2"/>
        </a:lnRef>
        <a:fillRef idx="1">
          <a:schemeClr val="lt1"/>
        </a:fillRef>
        <a:effectRef idx="0">
          <a:schemeClr val="accent2"/>
        </a:effectRef>
        <a:fontRef idx="minor">
          <a:schemeClr val="dk1"/>
        </a:fontRef>
      </xdr:style>
      <xdr:txBody>
        <a:bodyPr vertOverflow="clip" horzOverflow="clip" lIns="72000" tIns="36000" rIns="72000" bIns="36000" rtlCol="0" anchor="ctr"/>
        <a:lstStyle/>
        <a:p>
          <a:pPr algn="ctr"/>
          <a:r>
            <a:rPr kumimoji="1" lang="ja-JP" altLang="en-US" sz="1200" b="1">
              <a:solidFill>
                <a:sysClr val="windowText" lastClr="000000"/>
              </a:solidFill>
            </a:rPr>
            <a:t>この色の欄を入力</a:t>
          </a:r>
          <a:endParaRPr kumimoji="1" lang="en-US" altLang="ja-JP" sz="1200" b="1">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105335</xdr:colOff>
      <xdr:row>1</xdr:row>
      <xdr:rowOff>84604</xdr:rowOff>
    </xdr:from>
    <xdr:to>
      <xdr:col>32</xdr:col>
      <xdr:colOff>161363</xdr:colOff>
      <xdr:row>4</xdr:row>
      <xdr:rowOff>33894</xdr:rowOff>
    </xdr:to>
    <xdr:sp macro="" textlink="">
      <xdr:nvSpPr>
        <xdr:cNvPr id="2" name="正方形/長方形 1">
          <a:extLst>
            <a:ext uri="{FF2B5EF4-FFF2-40B4-BE49-F238E27FC236}">
              <a16:creationId xmlns:a16="http://schemas.microsoft.com/office/drawing/2014/main" id="{FD46CBFF-027B-4BA4-AAC6-B91B2462251C}"/>
            </a:ext>
          </a:extLst>
        </xdr:cNvPr>
        <xdr:cNvSpPr/>
      </xdr:nvSpPr>
      <xdr:spPr>
        <a:xfrm>
          <a:off x="6058460" y="494179"/>
          <a:ext cx="1722903" cy="549365"/>
        </a:xfrm>
        <a:prstGeom prst="rect">
          <a:avLst/>
        </a:prstGeom>
        <a:solidFill>
          <a:schemeClr val="accent4">
            <a:lumMod val="20000"/>
            <a:lumOff val="80000"/>
          </a:schemeClr>
        </a:solidFill>
        <a:ln w="28575">
          <a:solidFill>
            <a:sysClr val="windowText" lastClr="000000"/>
          </a:solidFill>
        </a:ln>
      </xdr:spPr>
      <xdr:style>
        <a:lnRef idx="2">
          <a:schemeClr val="accent2"/>
        </a:lnRef>
        <a:fillRef idx="1">
          <a:schemeClr val="lt1"/>
        </a:fillRef>
        <a:effectRef idx="0">
          <a:schemeClr val="accent2"/>
        </a:effectRef>
        <a:fontRef idx="minor">
          <a:schemeClr val="dk1"/>
        </a:fontRef>
      </xdr:style>
      <xdr:txBody>
        <a:bodyPr vertOverflow="clip" horzOverflow="clip" lIns="72000" tIns="36000" rIns="72000" bIns="36000" rtlCol="0" anchor="ctr"/>
        <a:lstStyle/>
        <a:p>
          <a:pPr algn="ctr"/>
          <a:r>
            <a:rPr kumimoji="1" lang="ja-JP" altLang="en-US" sz="1200" b="1">
              <a:solidFill>
                <a:sysClr val="windowText" lastClr="000000"/>
              </a:solidFill>
            </a:rPr>
            <a:t>この色の欄を入力</a:t>
          </a:r>
          <a:endParaRPr kumimoji="1" lang="en-US" altLang="ja-JP" sz="1200" b="1">
            <a:solidFill>
              <a:sysClr val="windowText" lastClr="000000"/>
            </a:solidFill>
          </a:endParaRPr>
        </a:p>
      </xdr:txBody>
    </xdr:sp>
    <xdr:clientData/>
  </xdr:twoCellAnchor>
  <xdr:twoCellAnchor>
    <xdr:from>
      <xdr:col>5</xdr:col>
      <xdr:colOff>161925</xdr:colOff>
      <xdr:row>2</xdr:row>
      <xdr:rowOff>85724</xdr:rowOff>
    </xdr:from>
    <xdr:to>
      <xdr:col>14</xdr:col>
      <xdr:colOff>13335</xdr:colOff>
      <xdr:row>5</xdr:row>
      <xdr:rowOff>200024</xdr:rowOff>
    </xdr:to>
    <xdr:sp macro="" textlink="">
      <xdr:nvSpPr>
        <xdr:cNvPr id="4" name="テキスト ボックス 1">
          <a:extLst>
            <a:ext uri="{FF2B5EF4-FFF2-40B4-BE49-F238E27FC236}">
              <a16:creationId xmlns:a16="http://schemas.microsoft.com/office/drawing/2014/main" id="{102ECB89-0310-800E-1298-34740BA19E9C}"/>
            </a:ext>
          </a:extLst>
        </xdr:cNvPr>
        <xdr:cNvSpPr txBox="1"/>
      </xdr:nvSpPr>
      <xdr:spPr>
        <a:xfrm>
          <a:off x="1352550" y="485774"/>
          <a:ext cx="1994535" cy="600075"/>
        </a:xfrm>
        <a:prstGeom prst="borderCallout1">
          <a:avLst>
            <a:gd name="adj1" fmla="val 18562"/>
            <a:gd name="adj2" fmla="val 99859"/>
            <a:gd name="adj3" fmla="val 38306"/>
            <a:gd name="adj4" fmla="val 142757"/>
          </a:avLst>
        </a:prstGeom>
        <a:solidFill>
          <a:schemeClr val="lt1"/>
        </a:solidFill>
        <a:ln w="19050">
          <a:solidFill>
            <a:srgbClr val="C00000"/>
          </a:solidFill>
        </a:ln>
      </xdr:spPr>
      <xdr:txBody>
        <a:bodyPr rot="0" spcFirstLastPara="0" vert="horz" wrap="square" lIns="91440" tIns="0" rIns="91440" bIns="0" numCol="1" spcCol="0" rtlCol="0" fromWordArt="0" anchor="t" anchorCtr="0" forceAA="0" compatLnSpc="1">
          <a:prstTxWarp prst="textNoShape">
            <a:avLst/>
          </a:prstTxWarp>
          <a:noAutofit/>
        </a:bodyPr>
        <a:lstStyle/>
        <a:p>
          <a:pPr algn="just">
            <a:lnSpc>
              <a:spcPts val="1600"/>
            </a:lnSpc>
          </a:pPr>
          <a:r>
            <a:rPr lang="ja-JP" sz="9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区の社協事務所に提出した日</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lnSpc>
              <a:spcPts val="1000"/>
            </a:lnSpc>
          </a:pPr>
          <a:r>
            <a:rPr lang="ja-JP" sz="7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※新規団体はこの日から</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indent="88900" algn="just">
            <a:lnSpc>
              <a:spcPts val="1000"/>
            </a:lnSpc>
          </a:pPr>
          <a:r>
            <a:rPr lang="ja-JP" sz="7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継続団体はこの月の</a:t>
          </a:r>
          <a:r>
            <a:rPr lang="en-US" sz="7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1</a:t>
          </a:r>
          <a:r>
            <a:rPr lang="ja-JP" sz="7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日から</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indent="88900" algn="just">
            <a:lnSpc>
              <a:spcPts val="1000"/>
            </a:lnSpc>
          </a:pPr>
          <a:r>
            <a:rPr lang="ja-JP" sz="7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補助対象となる</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11</xdr:col>
      <xdr:colOff>0</xdr:colOff>
      <xdr:row>28</xdr:row>
      <xdr:rowOff>200024</xdr:rowOff>
    </xdr:from>
    <xdr:to>
      <xdr:col>24</xdr:col>
      <xdr:colOff>228600</xdr:colOff>
      <xdr:row>30</xdr:row>
      <xdr:rowOff>190499</xdr:rowOff>
    </xdr:to>
    <xdr:sp macro="" textlink="">
      <xdr:nvSpPr>
        <xdr:cNvPr id="6" name="大かっこ 5">
          <a:extLst>
            <a:ext uri="{FF2B5EF4-FFF2-40B4-BE49-F238E27FC236}">
              <a16:creationId xmlns:a16="http://schemas.microsoft.com/office/drawing/2014/main" id="{242BF7B3-8515-C036-F352-8AC3BC05C2E0}"/>
            </a:ext>
          </a:extLst>
        </xdr:cNvPr>
        <xdr:cNvSpPr/>
      </xdr:nvSpPr>
      <xdr:spPr>
        <a:xfrm>
          <a:off x="2619375" y="5495924"/>
          <a:ext cx="3324225" cy="3905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0</xdr:colOff>
      <xdr:row>34</xdr:row>
      <xdr:rowOff>133350</xdr:rowOff>
    </xdr:from>
    <xdr:to>
      <xdr:col>19</xdr:col>
      <xdr:colOff>123825</xdr:colOff>
      <xdr:row>35</xdr:row>
      <xdr:rowOff>190500</xdr:rowOff>
    </xdr:to>
    <xdr:sp macro="" textlink="">
      <xdr:nvSpPr>
        <xdr:cNvPr id="7" name="テキスト ボックス 2">
          <a:extLst>
            <a:ext uri="{FF2B5EF4-FFF2-40B4-BE49-F238E27FC236}">
              <a16:creationId xmlns:a16="http://schemas.microsoft.com/office/drawing/2014/main" id="{DC57CDFE-032F-D1A5-CC1D-A84C97628838}"/>
            </a:ext>
          </a:extLst>
        </xdr:cNvPr>
        <xdr:cNvSpPr txBox="1"/>
      </xdr:nvSpPr>
      <xdr:spPr>
        <a:xfrm>
          <a:off x="1666875" y="6629400"/>
          <a:ext cx="2981325" cy="257175"/>
        </a:xfrm>
        <a:prstGeom prst="borderCallout1">
          <a:avLst>
            <a:gd name="adj1" fmla="val 45049"/>
            <a:gd name="adj2" fmla="val -131"/>
            <a:gd name="adj3" fmla="val 103506"/>
            <a:gd name="adj4" fmla="val -32699"/>
          </a:avLst>
        </a:prstGeom>
        <a:solidFill>
          <a:schemeClr val="lt1"/>
        </a:solidFill>
        <a:ln w="19050">
          <a:solidFill>
            <a:srgbClr val="C00000"/>
          </a:solidFill>
        </a:ln>
      </xdr:spPr>
      <xdr:txBody>
        <a:bodyPr rot="0" spcFirstLastPara="0" vert="horz" wrap="square" lIns="91440" tIns="0" rIns="91440" bIns="0" numCol="1" spcCol="0" rtlCol="0" fromWordArt="0" anchor="t" anchorCtr="0" forceAA="0" compatLnSpc="1">
          <a:prstTxWarp prst="textNoShape">
            <a:avLst/>
          </a:prstTxWarp>
          <a:noAutofit/>
        </a:bodyPr>
        <a:lstStyle/>
        <a:p>
          <a:pPr algn="just">
            <a:lnSpc>
              <a:spcPts val="1600"/>
            </a:lnSpc>
          </a:pPr>
          <a:r>
            <a:rPr lang="ja-JP" sz="9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すべてを塗りつぶし又はチェックし、同意・誓約をする</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11</xdr:col>
      <xdr:colOff>0</xdr:colOff>
      <xdr:row>30</xdr:row>
      <xdr:rowOff>200024</xdr:rowOff>
    </xdr:from>
    <xdr:to>
      <xdr:col>24</xdr:col>
      <xdr:colOff>228600</xdr:colOff>
      <xdr:row>32</xdr:row>
      <xdr:rowOff>190499</xdr:rowOff>
    </xdr:to>
    <xdr:sp macro="" textlink="">
      <xdr:nvSpPr>
        <xdr:cNvPr id="3" name="大かっこ 2">
          <a:extLst>
            <a:ext uri="{FF2B5EF4-FFF2-40B4-BE49-F238E27FC236}">
              <a16:creationId xmlns:a16="http://schemas.microsoft.com/office/drawing/2014/main" id="{BE0FE9BE-650A-4759-9344-6B68D2FAFC25}"/>
            </a:ext>
          </a:extLst>
        </xdr:cNvPr>
        <xdr:cNvSpPr/>
      </xdr:nvSpPr>
      <xdr:spPr>
        <a:xfrm>
          <a:off x="2619375" y="5495924"/>
          <a:ext cx="3324225" cy="3905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76200</xdr:colOff>
      <xdr:row>26</xdr:row>
      <xdr:rowOff>57150</xdr:rowOff>
    </xdr:from>
    <xdr:to>
      <xdr:col>20</xdr:col>
      <xdr:colOff>225425</xdr:colOff>
      <xdr:row>28</xdr:row>
      <xdr:rowOff>167005</xdr:rowOff>
    </xdr:to>
    <xdr:sp macro="" textlink="">
      <xdr:nvSpPr>
        <xdr:cNvPr id="5" name="テキスト ボックス 4">
          <a:extLst>
            <a:ext uri="{FF2B5EF4-FFF2-40B4-BE49-F238E27FC236}">
              <a16:creationId xmlns:a16="http://schemas.microsoft.com/office/drawing/2014/main" id="{7387750B-9192-B476-58BD-9BB785BBACBE}"/>
            </a:ext>
          </a:extLst>
        </xdr:cNvPr>
        <xdr:cNvSpPr txBox="1"/>
      </xdr:nvSpPr>
      <xdr:spPr>
        <a:xfrm>
          <a:off x="2457450" y="4953000"/>
          <a:ext cx="2530475" cy="509905"/>
        </a:xfrm>
        <a:prstGeom prst="borderCallout1">
          <a:avLst>
            <a:gd name="adj1" fmla="val 52083"/>
            <a:gd name="adj2" fmla="val -50"/>
            <a:gd name="adj3" fmla="val 102308"/>
            <a:gd name="adj4" fmla="val -12377"/>
          </a:avLst>
        </a:prstGeom>
        <a:solidFill>
          <a:schemeClr val="lt1"/>
        </a:solidFill>
        <a:ln w="19050">
          <a:solidFill>
            <a:srgbClr val="C00000"/>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600"/>
            </a:lnSpc>
          </a:pPr>
          <a:r>
            <a:rPr lang="ja-JP" sz="9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交付決定後、速やかに振込みが必要な場合は</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lnSpc>
              <a:spcPts val="1600"/>
            </a:lnSpc>
          </a:pPr>
          <a:r>
            <a:rPr lang="ja-JP" sz="9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「交付を希望する」を選び、その</a:t>
          </a:r>
          <a:r>
            <a:rPr lang="ja-JP" sz="900" u="sng"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理由を記入</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12</xdr:col>
      <xdr:colOff>219075</xdr:colOff>
      <xdr:row>31</xdr:row>
      <xdr:rowOff>180975</xdr:rowOff>
    </xdr:from>
    <xdr:to>
      <xdr:col>23</xdr:col>
      <xdr:colOff>130175</xdr:colOff>
      <xdr:row>34</xdr:row>
      <xdr:rowOff>90805</xdr:rowOff>
    </xdr:to>
    <xdr:sp macro="" textlink="">
      <xdr:nvSpPr>
        <xdr:cNvPr id="8" name="テキスト ボックス 1417172537">
          <a:extLst>
            <a:ext uri="{FF2B5EF4-FFF2-40B4-BE49-F238E27FC236}">
              <a16:creationId xmlns:a16="http://schemas.microsoft.com/office/drawing/2014/main" id="{041D077B-2FDF-A067-8511-26CCA5A542DE}"/>
            </a:ext>
          </a:extLst>
        </xdr:cNvPr>
        <xdr:cNvSpPr txBox="1"/>
      </xdr:nvSpPr>
      <xdr:spPr>
        <a:xfrm>
          <a:off x="3076575" y="6076950"/>
          <a:ext cx="2530475" cy="509905"/>
        </a:xfrm>
        <a:prstGeom prst="borderCallout1">
          <a:avLst>
            <a:gd name="adj1" fmla="val 52083"/>
            <a:gd name="adj2" fmla="val -50"/>
            <a:gd name="adj3" fmla="val 35060"/>
            <a:gd name="adj4" fmla="val -30445"/>
          </a:avLst>
        </a:prstGeom>
        <a:solidFill>
          <a:schemeClr val="lt1"/>
        </a:solidFill>
        <a:ln w="19050">
          <a:solidFill>
            <a:srgbClr val="C00000"/>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600"/>
            </a:lnSpc>
          </a:pPr>
          <a:r>
            <a:rPr lang="ja-JP" sz="9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一部前金払いを希望する場合のみ</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lnSpc>
              <a:spcPts val="1600"/>
            </a:lnSpc>
          </a:pPr>
          <a:r>
            <a:rPr lang="ja-JP" sz="9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その一部前金払額を入力</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235323</xdr:colOff>
      <xdr:row>0</xdr:row>
      <xdr:rowOff>67236</xdr:rowOff>
    </xdr:from>
    <xdr:to>
      <xdr:col>29</xdr:col>
      <xdr:colOff>56028</xdr:colOff>
      <xdr:row>3</xdr:row>
      <xdr:rowOff>5320</xdr:rowOff>
    </xdr:to>
    <xdr:sp macro="" textlink="">
      <xdr:nvSpPr>
        <xdr:cNvPr id="2" name="正方形/長方形 1">
          <a:extLst>
            <a:ext uri="{FF2B5EF4-FFF2-40B4-BE49-F238E27FC236}">
              <a16:creationId xmlns:a16="http://schemas.microsoft.com/office/drawing/2014/main" id="{6B8C9D59-9F10-4D5D-9BFC-F1DCEF1248B9}"/>
            </a:ext>
          </a:extLst>
        </xdr:cNvPr>
        <xdr:cNvSpPr/>
      </xdr:nvSpPr>
      <xdr:spPr>
        <a:xfrm>
          <a:off x="6118411" y="67236"/>
          <a:ext cx="1703293" cy="554408"/>
        </a:xfrm>
        <a:prstGeom prst="rect">
          <a:avLst/>
        </a:prstGeom>
        <a:solidFill>
          <a:schemeClr val="accent4">
            <a:lumMod val="20000"/>
            <a:lumOff val="80000"/>
          </a:schemeClr>
        </a:solidFill>
        <a:ln w="28575">
          <a:solidFill>
            <a:sysClr val="windowText" lastClr="000000"/>
          </a:solidFill>
        </a:ln>
      </xdr:spPr>
      <xdr:style>
        <a:lnRef idx="2">
          <a:schemeClr val="accent2"/>
        </a:lnRef>
        <a:fillRef idx="1">
          <a:schemeClr val="lt1"/>
        </a:fillRef>
        <a:effectRef idx="0">
          <a:schemeClr val="accent2"/>
        </a:effectRef>
        <a:fontRef idx="minor">
          <a:schemeClr val="dk1"/>
        </a:fontRef>
      </xdr:style>
      <xdr:txBody>
        <a:bodyPr vertOverflow="clip" horzOverflow="clip" lIns="72000" tIns="36000" rIns="72000" bIns="36000" rtlCol="0" anchor="ctr"/>
        <a:lstStyle/>
        <a:p>
          <a:pPr algn="ctr"/>
          <a:r>
            <a:rPr kumimoji="1" lang="ja-JP" altLang="en-US" sz="1200" b="1">
              <a:solidFill>
                <a:sysClr val="windowText" lastClr="000000"/>
              </a:solidFill>
            </a:rPr>
            <a:t>この色の欄を入力</a:t>
          </a:r>
          <a:endParaRPr kumimoji="1" lang="en-US" altLang="ja-JP" sz="1200" b="1">
            <a:solidFill>
              <a:sysClr val="windowText" lastClr="000000"/>
            </a:solidFill>
          </a:endParaRPr>
        </a:p>
      </xdr:txBody>
    </xdr:sp>
    <xdr:clientData/>
  </xdr:twoCellAnchor>
  <xdr:twoCellAnchor>
    <xdr:from>
      <xdr:col>14</xdr:col>
      <xdr:colOff>197827</xdr:colOff>
      <xdr:row>14</xdr:row>
      <xdr:rowOff>137713</xdr:rowOff>
    </xdr:from>
    <xdr:to>
      <xdr:col>24</xdr:col>
      <xdr:colOff>23911</xdr:colOff>
      <xdr:row>15</xdr:row>
      <xdr:rowOff>326655</xdr:rowOff>
    </xdr:to>
    <xdr:sp macro="" textlink="">
      <xdr:nvSpPr>
        <xdr:cNvPr id="3" name="テキスト ボックス 12">
          <a:extLst>
            <a:ext uri="{FF2B5EF4-FFF2-40B4-BE49-F238E27FC236}">
              <a16:creationId xmlns:a16="http://schemas.microsoft.com/office/drawing/2014/main" id="{2616C764-AA1A-E47A-27EC-EFA911CBDBCE}"/>
            </a:ext>
          </a:extLst>
        </xdr:cNvPr>
        <xdr:cNvSpPr txBox="1"/>
      </xdr:nvSpPr>
      <xdr:spPr>
        <a:xfrm>
          <a:off x="3560566" y="4146496"/>
          <a:ext cx="2228041" cy="503681"/>
        </a:xfrm>
        <a:prstGeom prst="borderCallout1">
          <a:avLst>
            <a:gd name="adj1" fmla="val 101374"/>
            <a:gd name="adj2" fmla="val 42442"/>
            <a:gd name="adj3" fmla="val 116688"/>
            <a:gd name="adj4" fmla="val 36353"/>
          </a:avLst>
        </a:prstGeom>
        <a:solidFill>
          <a:schemeClr val="lt1"/>
        </a:solidFill>
        <a:ln w="19050">
          <a:solidFill>
            <a:srgbClr val="C00000"/>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600"/>
            </a:lnSpc>
          </a:pPr>
          <a:r>
            <a:rPr lang="ja-JP" sz="9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補助対象事業のうち、該当するものを</a:t>
          </a:r>
          <a:endParaRPr lang="en-US" altLang="ja-JP" sz="9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endParaRPr>
        </a:p>
        <a:p>
          <a:pPr algn="just">
            <a:lnSpc>
              <a:spcPts val="1600"/>
            </a:lnSpc>
          </a:pPr>
          <a:r>
            <a:rPr lang="en-US" sz="9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a:t>
          </a:r>
          <a:r>
            <a:rPr lang="ja-JP" sz="9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に塗りつぶす</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12</xdr:col>
      <xdr:colOff>183774</xdr:colOff>
      <xdr:row>18</xdr:row>
      <xdr:rowOff>272298</xdr:rowOff>
    </xdr:from>
    <xdr:to>
      <xdr:col>22</xdr:col>
      <xdr:colOff>7057</xdr:colOff>
      <xdr:row>19</xdr:row>
      <xdr:rowOff>249521</xdr:rowOff>
    </xdr:to>
    <xdr:sp macro="" textlink="">
      <xdr:nvSpPr>
        <xdr:cNvPr id="4" name="テキスト ボックス 4">
          <a:extLst>
            <a:ext uri="{FF2B5EF4-FFF2-40B4-BE49-F238E27FC236}">
              <a16:creationId xmlns:a16="http://schemas.microsoft.com/office/drawing/2014/main" id="{98DEC78D-A59F-9CDF-F57B-957F36DAC086}"/>
            </a:ext>
          </a:extLst>
        </xdr:cNvPr>
        <xdr:cNvSpPr txBox="1"/>
      </xdr:nvSpPr>
      <xdr:spPr>
        <a:xfrm>
          <a:off x="3041274" y="5634873"/>
          <a:ext cx="2204533" cy="329648"/>
        </a:xfrm>
        <a:prstGeom prst="borderCallout1">
          <a:avLst>
            <a:gd name="adj1" fmla="val 52083"/>
            <a:gd name="adj2" fmla="val -50"/>
            <a:gd name="adj3" fmla="val 66674"/>
            <a:gd name="adj4" fmla="val -3919"/>
          </a:avLst>
        </a:prstGeom>
        <a:solidFill>
          <a:schemeClr val="lt1"/>
        </a:solidFill>
        <a:ln w="19050">
          <a:solidFill>
            <a:srgbClr val="C00000"/>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600"/>
            </a:lnSpc>
          </a:pPr>
          <a:r>
            <a:rPr lang="ja-JP" sz="9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補助金に関わらず、事業を始めた時期</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16</xdr:col>
      <xdr:colOff>174340</xdr:colOff>
      <xdr:row>19</xdr:row>
      <xdr:rowOff>214259</xdr:rowOff>
    </xdr:from>
    <xdr:to>
      <xdr:col>24</xdr:col>
      <xdr:colOff>191391</xdr:colOff>
      <xdr:row>21</xdr:row>
      <xdr:rowOff>88605</xdr:rowOff>
    </xdr:to>
    <xdr:sp macro="" textlink="">
      <xdr:nvSpPr>
        <xdr:cNvPr id="5" name="テキスト ボックス 5">
          <a:extLst>
            <a:ext uri="{FF2B5EF4-FFF2-40B4-BE49-F238E27FC236}">
              <a16:creationId xmlns:a16="http://schemas.microsoft.com/office/drawing/2014/main" id="{63190EAE-E8CC-3FBF-B27C-11905C037820}"/>
            </a:ext>
          </a:extLst>
        </xdr:cNvPr>
        <xdr:cNvSpPr txBox="1"/>
      </xdr:nvSpPr>
      <xdr:spPr>
        <a:xfrm>
          <a:off x="3984340" y="5929259"/>
          <a:ext cx="1922051" cy="712546"/>
        </a:xfrm>
        <a:prstGeom prst="borderCallout1">
          <a:avLst>
            <a:gd name="adj1" fmla="val 43929"/>
            <a:gd name="adj2" fmla="val -477"/>
            <a:gd name="adj3" fmla="val 51905"/>
            <a:gd name="adj4" fmla="val -5866"/>
          </a:avLst>
        </a:prstGeom>
        <a:solidFill>
          <a:schemeClr val="lt1"/>
        </a:solidFill>
        <a:ln w="19050">
          <a:solidFill>
            <a:srgbClr val="C00000"/>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600"/>
            </a:lnSpc>
          </a:pPr>
          <a:r>
            <a:rPr lang="ja-JP" sz="900" u="sng"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食事の提供と居場所づくり事業</a:t>
          </a:r>
          <a:endParaRPr lang="en-US" altLang="ja-JP" sz="900" u="sng"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endParaRPr>
        </a:p>
        <a:p>
          <a:pPr algn="just">
            <a:lnSpc>
              <a:spcPts val="1600"/>
            </a:lnSpc>
          </a:pPr>
          <a:r>
            <a:rPr lang="ja-JP" sz="9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の場合、</a:t>
          </a:r>
          <a:r>
            <a:rPr lang="en-US" sz="900" b="1" u="wavy" kern="100">
              <a:solidFill>
                <a:srgbClr val="C00000"/>
              </a:solidFill>
              <a:effectLst/>
              <a:latin typeface="BIZ UDPゴシック" panose="020B0400000000000000" pitchFamily="50" charset="-128"/>
              <a:ea typeface="ＭＳ 明朝" panose="02020609040205080304" pitchFamily="17" charset="-128"/>
              <a:cs typeface="Times New Roman" panose="02020603050405020304" pitchFamily="18" charset="0"/>
            </a:rPr>
            <a:t>3</a:t>
          </a:r>
          <a:r>
            <a:rPr lang="ja-JP" sz="900" b="1" u="wavy"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時間以上</a:t>
          </a:r>
          <a:r>
            <a:rPr lang="ja-JP" sz="9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開催すること（準備時間は除く）</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13</xdr:col>
      <xdr:colOff>54921</xdr:colOff>
      <xdr:row>22</xdr:row>
      <xdr:rowOff>320962</xdr:rowOff>
    </xdr:from>
    <xdr:to>
      <xdr:col>24</xdr:col>
      <xdr:colOff>205153</xdr:colOff>
      <xdr:row>23</xdr:row>
      <xdr:rowOff>329652</xdr:rowOff>
    </xdr:to>
    <xdr:sp macro="" textlink="">
      <xdr:nvSpPr>
        <xdr:cNvPr id="6" name="テキスト ボックス 11">
          <a:extLst>
            <a:ext uri="{FF2B5EF4-FFF2-40B4-BE49-F238E27FC236}">
              <a16:creationId xmlns:a16="http://schemas.microsoft.com/office/drawing/2014/main" id="{6378321F-1DF8-9CE5-7BD7-23BFA14FF189}"/>
            </a:ext>
          </a:extLst>
        </xdr:cNvPr>
        <xdr:cNvSpPr txBox="1"/>
      </xdr:nvSpPr>
      <xdr:spPr>
        <a:xfrm>
          <a:off x="3150546" y="7226587"/>
          <a:ext cx="2769607" cy="361115"/>
        </a:xfrm>
        <a:prstGeom prst="borderCallout1">
          <a:avLst>
            <a:gd name="adj1" fmla="val 52083"/>
            <a:gd name="adj2" fmla="val -50"/>
            <a:gd name="adj3" fmla="val 63516"/>
            <a:gd name="adj4" fmla="val -3744"/>
          </a:avLst>
        </a:prstGeom>
        <a:solidFill>
          <a:schemeClr val="lt1"/>
        </a:solidFill>
        <a:ln w="19050">
          <a:solidFill>
            <a:srgbClr val="C00000"/>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600"/>
            </a:lnSpc>
          </a:pPr>
          <a:r>
            <a:rPr lang="ja-JP" sz="9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a:t>
          </a:r>
          <a:r>
            <a:rPr lang="ja-JP" altLang="en-US" sz="900" u="sng"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ﾌｰﾄﾞﾊﾟﾝﾄﾘｰ</a:t>
          </a:r>
          <a:r>
            <a:rPr lang="ja-JP" sz="900" u="sng"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事業</a:t>
          </a:r>
          <a:r>
            <a:rPr lang="ja-JP" sz="9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の場合、</a:t>
          </a:r>
          <a:r>
            <a:rPr lang="en-US" sz="900" b="1" u="wavy"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10</a:t>
          </a:r>
          <a:r>
            <a:rPr lang="ja-JP" sz="900" b="1" u="wavy"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人以上</a:t>
          </a:r>
          <a:r>
            <a:rPr lang="ja-JP" sz="9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に配布すること</a:t>
          </a:r>
        </a:p>
      </xdr:txBody>
    </xdr:sp>
    <xdr:clientData/>
  </xdr:twoCellAnchor>
  <xdr:twoCellAnchor editAs="oneCell">
    <xdr:from>
      <xdr:col>5</xdr:col>
      <xdr:colOff>22411</xdr:colOff>
      <xdr:row>61</xdr:row>
      <xdr:rowOff>0</xdr:rowOff>
    </xdr:from>
    <xdr:to>
      <xdr:col>19</xdr:col>
      <xdr:colOff>39137</xdr:colOff>
      <xdr:row>71</xdr:row>
      <xdr:rowOff>134469</xdr:rowOff>
    </xdr:to>
    <xdr:pic>
      <xdr:nvPicPr>
        <xdr:cNvPr id="10" name="図 9">
          <a:extLst>
            <a:ext uri="{FF2B5EF4-FFF2-40B4-BE49-F238E27FC236}">
              <a16:creationId xmlns:a16="http://schemas.microsoft.com/office/drawing/2014/main" id="{7321B95C-B4FB-1123-D495-18B2ABEEBFE1}"/>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colorTemperature colorTemp="8800"/>
                  </a14:imgEffect>
                  <a14:imgEffect>
                    <a14:saturation sat="66000"/>
                  </a14:imgEffect>
                </a14:imgLayer>
              </a14:imgProps>
            </a:ext>
            <a:ext uri="{28A0092B-C50C-407E-A947-70E740481C1C}">
              <a14:useLocalDpi xmlns:a14="http://schemas.microsoft.com/office/drawing/2010/main" val="0"/>
            </a:ext>
          </a:extLst>
        </a:blip>
        <a:srcRect l="2594" r="3427" b="11995"/>
        <a:stretch/>
      </xdr:blipFill>
      <xdr:spPr bwMode="auto">
        <a:xfrm>
          <a:off x="1199029" y="22232471"/>
          <a:ext cx="3283094" cy="2151529"/>
        </a:xfrm>
        <a:prstGeom prst="rect">
          <a:avLst/>
        </a:prstGeom>
        <a:solidFill>
          <a:schemeClr val="accent4">
            <a:lumMod val="20000"/>
            <a:lumOff val="80000"/>
          </a:schemeClr>
        </a:solidFill>
        <a:ln>
          <a:noFill/>
        </a:ln>
        <a:extLst>
          <a:ext uri="{53640926-AAD7-44D8-BBD7-CCE9431645EC}">
            <a14:shadowObscured xmlns:a14="http://schemas.microsoft.com/office/drawing/2010/main"/>
          </a:ext>
        </a:extLst>
      </xdr:spPr>
    </xdr:pic>
    <xdr:clientData/>
  </xdr:twoCellAnchor>
  <xdr:twoCellAnchor editAs="oneCell">
    <xdr:from>
      <xdr:col>5</xdr:col>
      <xdr:colOff>168089</xdr:colOff>
      <xdr:row>76</xdr:row>
      <xdr:rowOff>67235</xdr:rowOff>
    </xdr:from>
    <xdr:to>
      <xdr:col>18</xdr:col>
      <xdr:colOff>217263</xdr:colOff>
      <xdr:row>86</xdr:row>
      <xdr:rowOff>101861</xdr:rowOff>
    </xdr:to>
    <xdr:pic>
      <xdr:nvPicPr>
        <xdr:cNvPr id="13" name="図 12">
          <a:extLst>
            <a:ext uri="{FF2B5EF4-FFF2-40B4-BE49-F238E27FC236}">
              <a16:creationId xmlns:a16="http://schemas.microsoft.com/office/drawing/2014/main" id="{3951F0E1-FC72-20E4-024F-6DEB62403807}"/>
            </a:ext>
          </a:extLst>
        </xdr:cNvPr>
        <xdr:cNvPicPr>
          <a:picLocks noChangeAspect="1"/>
        </xdr:cNvPicPr>
      </xdr:nvPicPr>
      <xdr:blipFill rotWithShape="1">
        <a:blip xmlns:r="http://schemas.openxmlformats.org/officeDocument/2006/relationships" r:embed="rId3">
          <a:extLst>
            <a:ext uri="{BEBA8EAE-BF5A-486C-A8C5-ECC9F3942E4B}">
              <a14:imgProps xmlns:a14="http://schemas.microsoft.com/office/drawing/2010/main">
                <a14:imgLayer r:embed="rId4">
                  <a14:imgEffect>
                    <a14:brightnessContrast contrast="-20000"/>
                  </a14:imgEffect>
                </a14:imgLayer>
              </a14:imgProps>
            </a:ext>
            <a:ext uri="{28A0092B-C50C-407E-A947-70E740481C1C}">
              <a14:useLocalDpi xmlns:a14="http://schemas.microsoft.com/office/drawing/2010/main" val="0"/>
            </a:ext>
          </a:extLst>
        </a:blip>
        <a:srcRect l="-7297" t="15846" r="-4032" b="10012"/>
        <a:stretch/>
      </xdr:blipFill>
      <xdr:spPr bwMode="auto">
        <a:xfrm>
          <a:off x="1344707" y="25325294"/>
          <a:ext cx="3082290" cy="2051685"/>
        </a:xfrm>
        <a:prstGeom prst="rect">
          <a:avLst/>
        </a:prstGeom>
        <a:solidFill>
          <a:schemeClr val="accent4">
            <a:lumMod val="20000"/>
            <a:lumOff val="80000"/>
          </a:schemeClr>
        </a:solidFill>
        <a:ln>
          <a:noFill/>
        </a:ln>
        <a:extLst>
          <a:ext uri="{53640926-AAD7-44D8-BBD7-CCE9431645EC}">
            <a14:shadowObscured xmlns:a14="http://schemas.microsoft.com/office/drawing/2010/main"/>
          </a:ext>
        </a:extLst>
      </xdr:spPr>
    </xdr:pic>
    <xdr:clientData/>
  </xdr:twoCellAnchor>
  <xdr:twoCellAnchor editAs="oneCell">
    <xdr:from>
      <xdr:col>5</xdr:col>
      <xdr:colOff>179294</xdr:colOff>
      <xdr:row>91</xdr:row>
      <xdr:rowOff>145676</xdr:rowOff>
    </xdr:from>
    <xdr:to>
      <xdr:col>18</xdr:col>
      <xdr:colOff>229103</xdr:colOff>
      <xdr:row>101</xdr:row>
      <xdr:rowOff>169508</xdr:rowOff>
    </xdr:to>
    <xdr:pic>
      <xdr:nvPicPr>
        <xdr:cNvPr id="14" name="図 13">
          <a:extLst>
            <a:ext uri="{FF2B5EF4-FFF2-40B4-BE49-F238E27FC236}">
              <a16:creationId xmlns:a16="http://schemas.microsoft.com/office/drawing/2014/main" id="{E23799C1-313A-34A3-24DE-E451CB6EAC7C}"/>
            </a:ext>
          </a:extLst>
        </xdr:cNvPr>
        <xdr:cNvPicPr>
          <a:picLocks noChangeAspect="1"/>
        </xdr:cNvPicPr>
      </xdr:nvPicPr>
      <xdr:blipFill rotWithShape="1">
        <a:blip xmlns:r="http://schemas.openxmlformats.org/officeDocument/2006/relationships" r:embed="rId5" cstate="print">
          <a:extLst>
            <a:ext uri="{BEBA8EAE-BF5A-486C-A8C5-ECC9F3942E4B}">
              <a14:imgProps xmlns:a14="http://schemas.microsoft.com/office/drawing/2010/main">
                <a14:imgLayer r:embed="rId6">
                  <a14:imgEffect>
                    <a14:sharpenSoften amount="-25000"/>
                  </a14:imgEffect>
                  <a14:imgEffect>
                    <a14:brightnessContrast contrast="-20000"/>
                  </a14:imgEffect>
                </a14:imgLayer>
              </a14:imgProps>
            </a:ext>
            <a:ext uri="{28A0092B-C50C-407E-A947-70E740481C1C}">
              <a14:useLocalDpi xmlns:a14="http://schemas.microsoft.com/office/drawing/2010/main" val="0"/>
            </a:ext>
          </a:extLst>
        </a:blip>
        <a:srcRect t="5882" b="7221"/>
        <a:stretch/>
      </xdr:blipFill>
      <xdr:spPr bwMode="auto">
        <a:xfrm>
          <a:off x="1355912" y="28429323"/>
          <a:ext cx="3082925" cy="2040890"/>
        </a:xfrm>
        <a:prstGeom prst="rect">
          <a:avLst/>
        </a:prstGeom>
        <a:solidFill>
          <a:schemeClr val="accent4">
            <a:lumMod val="20000"/>
            <a:lumOff val="80000"/>
          </a:schemeClr>
        </a:solidFill>
        <a:ln>
          <a:noFill/>
        </a:ln>
        <a:extLst>
          <a:ext uri="{53640926-AAD7-44D8-BBD7-CCE9431645EC}">
            <a14:shadowObscured xmlns:a14="http://schemas.microsoft.com/office/drawing/2010/main"/>
          </a:ext>
        </a:extLst>
      </xdr:spPr>
    </xdr:pic>
    <xdr:clientData/>
  </xdr:twoCellAnchor>
  <xdr:twoCellAnchor>
    <xdr:from>
      <xdr:col>8</xdr:col>
      <xdr:colOff>47625</xdr:colOff>
      <xdr:row>47</xdr:row>
      <xdr:rowOff>600075</xdr:rowOff>
    </xdr:from>
    <xdr:to>
      <xdr:col>23</xdr:col>
      <xdr:colOff>221615</xdr:colOff>
      <xdr:row>50</xdr:row>
      <xdr:rowOff>20955</xdr:rowOff>
    </xdr:to>
    <xdr:sp macro="" textlink="">
      <xdr:nvSpPr>
        <xdr:cNvPr id="12" name="テキスト ボックス 6">
          <a:extLst>
            <a:ext uri="{FF2B5EF4-FFF2-40B4-BE49-F238E27FC236}">
              <a16:creationId xmlns:a16="http://schemas.microsoft.com/office/drawing/2014/main" id="{98B23416-CA1C-0053-5B5D-10626574CB1B}"/>
            </a:ext>
          </a:extLst>
        </xdr:cNvPr>
        <xdr:cNvSpPr txBox="1"/>
      </xdr:nvSpPr>
      <xdr:spPr>
        <a:xfrm>
          <a:off x="1952625" y="14087475"/>
          <a:ext cx="3745865" cy="287655"/>
        </a:xfrm>
        <a:prstGeom prst="borderCallout1">
          <a:avLst>
            <a:gd name="adj1" fmla="val 58702"/>
            <a:gd name="adj2" fmla="val -404"/>
            <a:gd name="adj3" fmla="val 112439"/>
            <a:gd name="adj4" fmla="val -6587"/>
          </a:avLst>
        </a:prstGeom>
        <a:solidFill>
          <a:schemeClr val="lt1"/>
        </a:solidFill>
        <a:ln w="19050">
          <a:solidFill>
            <a:srgbClr val="C00000"/>
          </a:solidFill>
        </a:ln>
      </xdr:spPr>
      <xdr:txBody>
        <a:bodyPr rot="0" spcFirstLastPara="0" vert="horz" wrap="square" lIns="91440" tIns="0" rIns="91440" bIns="0" numCol="1" spcCol="0" rtlCol="0" fromWordArt="0" anchor="ctr" anchorCtr="0" forceAA="0" compatLnSpc="1">
          <a:prstTxWarp prst="textNoShape">
            <a:avLst/>
          </a:prstTxWarp>
          <a:noAutofit/>
        </a:bodyPr>
        <a:lstStyle/>
        <a:p>
          <a:pPr algn="just">
            <a:lnSpc>
              <a:spcPts val="1400"/>
            </a:lnSpc>
          </a:pPr>
          <a:r>
            <a:rPr lang="ja-JP" sz="9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食品衛生の観点から、開催場所の区衛生課（保健所）へ</a:t>
          </a:r>
          <a:r>
            <a:rPr lang="ja-JP" sz="900" b="1" u="wavy"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毎年度必ず連絡</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256055</xdr:colOff>
      <xdr:row>0</xdr:row>
      <xdr:rowOff>89647</xdr:rowOff>
    </xdr:from>
    <xdr:to>
      <xdr:col>1</xdr:col>
      <xdr:colOff>2106706</xdr:colOff>
      <xdr:row>2</xdr:row>
      <xdr:rowOff>55469</xdr:rowOff>
    </xdr:to>
    <xdr:sp macro="" textlink="">
      <xdr:nvSpPr>
        <xdr:cNvPr id="2" name="線吹き出し 1 (枠付き) 7">
          <a:extLst>
            <a:ext uri="{FF2B5EF4-FFF2-40B4-BE49-F238E27FC236}">
              <a16:creationId xmlns:a16="http://schemas.microsoft.com/office/drawing/2014/main" id="{2C3BAD6E-B205-4CEB-B2A1-6BF5F115AFD2}"/>
            </a:ext>
          </a:extLst>
        </xdr:cNvPr>
        <xdr:cNvSpPr/>
      </xdr:nvSpPr>
      <xdr:spPr>
        <a:xfrm>
          <a:off x="883584" y="89647"/>
          <a:ext cx="1850651" cy="649381"/>
        </a:xfrm>
        <a:prstGeom prst="borderCallout1">
          <a:avLst>
            <a:gd name="adj1" fmla="val 95209"/>
            <a:gd name="adj2" fmla="val 98065"/>
            <a:gd name="adj3" fmla="val 127989"/>
            <a:gd name="adj4" fmla="val 135828"/>
          </a:avLst>
        </a:prstGeom>
        <a:solidFill>
          <a:schemeClr val="bg1"/>
        </a:solid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b="1" u="sng">
              <a:solidFill>
                <a:srgbClr val="C00000"/>
              </a:solidFill>
              <a:effectLst/>
              <a:latin typeface="BIZ UDPゴシック" panose="020B0400000000000000" pitchFamily="50" charset="-128"/>
              <a:ea typeface="BIZ UDPゴシック" panose="020B0400000000000000" pitchFamily="50" charset="-128"/>
            </a:rPr>
            <a:t>本補助金における学習支援</a:t>
          </a:r>
          <a:r>
            <a:rPr lang="ja-JP" altLang="en-US" b="1">
              <a:solidFill>
                <a:srgbClr val="C00000"/>
              </a:solidFill>
              <a:effectLst/>
              <a:latin typeface="BIZ UDPゴシック" panose="020B0400000000000000" pitchFamily="50" charset="-128"/>
              <a:ea typeface="BIZ UDPゴシック" panose="020B0400000000000000" pitchFamily="50" charset="-128"/>
            </a:rPr>
            <a:t>（例参照）を実施した場合にチェックをしてください</a:t>
          </a:r>
          <a:endParaRPr lang="ja-JP" altLang="ja-JP" b="1">
            <a:solidFill>
              <a:srgbClr val="C00000"/>
            </a:solidFill>
            <a:effectLst/>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2219885</xdr:colOff>
      <xdr:row>0</xdr:row>
      <xdr:rowOff>44263</xdr:rowOff>
    </xdr:from>
    <xdr:to>
      <xdr:col>3</xdr:col>
      <xdr:colOff>1335181</xdr:colOff>
      <xdr:row>1</xdr:row>
      <xdr:rowOff>426944</xdr:rowOff>
    </xdr:to>
    <xdr:sp macro="" textlink="">
      <xdr:nvSpPr>
        <xdr:cNvPr id="3" name="テキスト ボックス 2">
          <a:extLst>
            <a:ext uri="{FF2B5EF4-FFF2-40B4-BE49-F238E27FC236}">
              <a16:creationId xmlns:a16="http://schemas.microsoft.com/office/drawing/2014/main" id="{CD55DF40-FD03-4FDD-A49A-314803C07B68}"/>
            </a:ext>
          </a:extLst>
        </xdr:cNvPr>
        <xdr:cNvSpPr txBox="1"/>
      </xdr:nvSpPr>
      <xdr:spPr>
        <a:xfrm>
          <a:off x="2847414" y="44263"/>
          <a:ext cx="2947708" cy="584387"/>
        </a:xfrm>
        <a:prstGeom prst="bracketPair">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nchorCtr="1"/>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u="sng">
              <a:solidFill>
                <a:srgbClr val="FF0000"/>
              </a:solidFill>
              <a:latin typeface="BIZ UDゴシック" panose="020B0400000000000000" pitchFamily="49" charset="-128"/>
              <a:ea typeface="BIZ UDゴシック" panose="020B0400000000000000" pitchFamily="49" charset="-128"/>
            </a:rPr>
            <a:t>本補助金</a:t>
          </a:r>
          <a:r>
            <a:rPr kumimoji="1" lang="ja-JP" altLang="ja-JP" sz="1000" u="sng">
              <a:solidFill>
                <a:srgbClr val="FF0000"/>
              </a:solidFill>
              <a:effectLst/>
              <a:latin typeface="BIZ UDゴシック" panose="020B0400000000000000" pitchFamily="49" charset="-128"/>
              <a:ea typeface="BIZ UDゴシック" panose="020B0400000000000000" pitchFamily="49" charset="-128"/>
              <a:cs typeface="+mn-cs"/>
            </a:rPr>
            <a:t>における学習支援</a:t>
          </a:r>
          <a:r>
            <a:rPr kumimoji="1" lang="ja-JP" altLang="ja-JP" sz="1000">
              <a:solidFill>
                <a:srgbClr val="FF0000"/>
              </a:solidFill>
              <a:effectLst/>
              <a:latin typeface="BIZ UDゴシック" panose="020B0400000000000000" pitchFamily="49" charset="-128"/>
              <a:ea typeface="BIZ UDゴシック" panose="020B0400000000000000" pitchFamily="49" charset="-128"/>
              <a:cs typeface="+mn-cs"/>
            </a:rPr>
            <a:t>の例</a:t>
          </a:r>
          <a:r>
            <a:rPr kumimoji="1" lang="en-US" altLang="ja-JP" sz="1000">
              <a:solidFill>
                <a:srgbClr val="FF0000"/>
              </a:solidFill>
              <a:effectLst/>
              <a:latin typeface="BIZ UDゴシック" panose="020B0400000000000000" pitchFamily="49" charset="-128"/>
              <a:ea typeface="BIZ UDゴシック" panose="020B0400000000000000" pitchFamily="49" charset="-128"/>
              <a:cs typeface="+mn-cs"/>
            </a:rPr>
            <a:t>…</a:t>
          </a:r>
          <a:r>
            <a:rPr kumimoji="1" lang="ja-JP" altLang="en-US" sz="1000">
              <a:solidFill>
                <a:srgbClr val="FF0000"/>
              </a:solidFill>
              <a:latin typeface="BIZ UDゴシック" panose="020B0400000000000000" pitchFamily="49" charset="-128"/>
              <a:ea typeface="BIZ UDゴシック" panose="020B0400000000000000" pitchFamily="49" charset="-128"/>
            </a:rPr>
            <a:t>小中学生の主要５教科（５教科以外は学校の宿題等）に関して、子どもの勉強や宿題を見てあげるような学習指導</a:t>
          </a:r>
        </a:p>
      </xdr:txBody>
    </xdr:sp>
    <xdr:clientData/>
  </xdr:twoCellAnchor>
  <xdr:twoCellAnchor>
    <xdr:from>
      <xdr:col>1</xdr:col>
      <xdr:colOff>2033308</xdr:colOff>
      <xdr:row>1</xdr:row>
      <xdr:rowOff>28575</xdr:rowOff>
    </xdr:from>
    <xdr:to>
      <xdr:col>1</xdr:col>
      <xdr:colOff>2241177</xdr:colOff>
      <xdr:row>1</xdr:row>
      <xdr:rowOff>369794</xdr:rowOff>
    </xdr:to>
    <xdr:sp macro="" textlink="">
      <xdr:nvSpPr>
        <xdr:cNvPr id="4" name="右矢印 3">
          <a:extLst>
            <a:ext uri="{FF2B5EF4-FFF2-40B4-BE49-F238E27FC236}">
              <a16:creationId xmlns:a16="http://schemas.microsoft.com/office/drawing/2014/main" id="{B8E05140-E7EF-4DEA-91E5-31B33B99821C}"/>
            </a:ext>
          </a:extLst>
        </xdr:cNvPr>
        <xdr:cNvSpPr/>
      </xdr:nvSpPr>
      <xdr:spPr>
        <a:xfrm>
          <a:off x="2660837" y="230281"/>
          <a:ext cx="207869" cy="341219"/>
        </a:xfrm>
        <a:prstGeom prst="rightArrow">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1078167</xdr:colOff>
      <xdr:row>3</xdr:row>
      <xdr:rowOff>242531</xdr:rowOff>
    </xdr:from>
    <xdr:to>
      <xdr:col>3</xdr:col>
      <xdr:colOff>1425549</xdr:colOff>
      <xdr:row>8</xdr:row>
      <xdr:rowOff>190500</xdr:rowOff>
    </xdr:to>
    <xdr:sp macro="" textlink="">
      <xdr:nvSpPr>
        <xdr:cNvPr id="5" name="正方形/長方形 4">
          <a:extLst>
            <a:ext uri="{FF2B5EF4-FFF2-40B4-BE49-F238E27FC236}">
              <a16:creationId xmlns:a16="http://schemas.microsoft.com/office/drawing/2014/main" id="{C9261483-C64D-44A6-9517-6BAA2AA9A01C}"/>
            </a:ext>
          </a:extLst>
        </xdr:cNvPr>
        <xdr:cNvSpPr/>
      </xdr:nvSpPr>
      <xdr:spPr>
        <a:xfrm>
          <a:off x="1705696" y="1172619"/>
          <a:ext cx="4179794" cy="1180616"/>
        </a:xfrm>
        <a:prstGeom prst="rect">
          <a:avLst/>
        </a:prstGeom>
        <a:solidFill>
          <a:sysClr val="window" lastClr="FFFFFF"/>
        </a:solid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r>
            <a:rPr kumimoji="1" lang="ja-JP" altLang="en-US" sz="1100" b="1">
              <a:solidFill>
                <a:srgbClr val="C00000"/>
              </a:solidFill>
              <a:effectLst/>
              <a:latin typeface="BIZ UDPゴシック" panose="020B0400000000000000" pitchFamily="50" charset="-128"/>
              <a:ea typeface="BIZ UDPゴシック" panose="020B0400000000000000" pitchFamily="50" charset="-128"/>
              <a:cs typeface="+mn-cs"/>
            </a:rPr>
            <a:t>・</a:t>
          </a:r>
          <a:r>
            <a:rPr kumimoji="1" lang="en-US" altLang="ja-JP" sz="1100" b="1">
              <a:solidFill>
                <a:srgbClr val="C00000"/>
              </a:solidFill>
              <a:effectLst/>
              <a:latin typeface="BIZ UDPゴシック" panose="020B0400000000000000" pitchFamily="50" charset="-128"/>
              <a:ea typeface="BIZ UDPゴシック" panose="020B0400000000000000" pitchFamily="50" charset="-128"/>
              <a:cs typeface="+mn-cs"/>
            </a:rPr>
            <a:t>1</a:t>
          </a:r>
          <a:r>
            <a:rPr kumimoji="1" lang="ja-JP" altLang="ja-JP" sz="1100" b="1">
              <a:solidFill>
                <a:srgbClr val="C00000"/>
              </a:solidFill>
              <a:effectLst/>
              <a:latin typeface="BIZ UDPゴシック" panose="020B0400000000000000" pitchFamily="50" charset="-128"/>
              <a:ea typeface="BIZ UDPゴシック" panose="020B0400000000000000" pitchFamily="50" charset="-128"/>
              <a:cs typeface="+mn-cs"/>
            </a:rPr>
            <a:t>回開催するごとに</a:t>
          </a:r>
          <a:r>
            <a:rPr kumimoji="1" lang="en-US" altLang="ja-JP" sz="1100" b="1">
              <a:solidFill>
                <a:srgbClr val="C00000"/>
              </a:solidFill>
              <a:effectLst/>
              <a:latin typeface="BIZ UDPゴシック" panose="020B0400000000000000" pitchFamily="50" charset="-128"/>
              <a:ea typeface="BIZ UDPゴシック" panose="020B0400000000000000" pitchFamily="50" charset="-128"/>
              <a:cs typeface="+mn-cs"/>
            </a:rPr>
            <a:t>1</a:t>
          </a:r>
          <a:r>
            <a:rPr kumimoji="1" lang="ja-JP" altLang="ja-JP" sz="1100" b="1">
              <a:solidFill>
                <a:srgbClr val="C00000"/>
              </a:solidFill>
              <a:effectLst/>
              <a:latin typeface="BIZ UDPゴシック" panose="020B0400000000000000" pitchFamily="50" charset="-128"/>
              <a:ea typeface="BIZ UDPゴシック" panose="020B0400000000000000" pitchFamily="50" charset="-128"/>
              <a:cs typeface="+mn-cs"/>
            </a:rPr>
            <a:t>行ずつ記入してください</a:t>
          </a:r>
          <a:r>
            <a:rPr kumimoji="1" lang="ja-JP" altLang="en-US" sz="1100" b="1">
              <a:solidFill>
                <a:srgbClr val="C00000"/>
              </a:solidFill>
              <a:effectLst/>
              <a:latin typeface="BIZ UDPゴシック" panose="020B0400000000000000" pitchFamily="50" charset="-128"/>
              <a:ea typeface="BIZ UDPゴシック" panose="020B0400000000000000" pitchFamily="50" charset="-128"/>
              <a:cs typeface="+mn-cs"/>
            </a:rPr>
            <a:t>。</a:t>
          </a:r>
          <a:endParaRPr kumimoji="1" lang="en-US" altLang="ja-JP" sz="1100" b="1">
            <a:solidFill>
              <a:srgbClr val="C00000"/>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en-US" sz="1100" b="1">
              <a:solidFill>
                <a:srgbClr val="C00000"/>
              </a:solidFill>
              <a:effectLst/>
              <a:latin typeface="BIZ UDPゴシック" panose="020B0400000000000000" pitchFamily="50" charset="-128"/>
              <a:ea typeface="BIZ UDPゴシック" panose="020B0400000000000000" pitchFamily="50" charset="-128"/>
              <a:cs typeface="+mn-cs"/>
            </a:rPr>
            <a:t>　</a:t>
          </a:r>
          <a:r>
            <a:rPr kumimoji="1" lang="en-US" altLang="ja-JP" sz="1100" b="1">
              <a:solidFill>
                <a:srgbClr val="C00000"/>
              </a:solidFill>
              <a:effectLst/>
              <a:latin typeface="BIZ UDPゴシック" panose="020B0400000000000000" pitchFamily="50" charset="-128"/>
              <a:ea typeface="BIZ UDPゴシック" panose="020B0400000000000000" pitchFamily="50" charset="-128"/>
              <a:cs typeface="+mn-cs"/>
            </a:rPr>
            <a:t>※</a:t>
          </a:r>
          <a:r>
            <a:rPr kumimoji="1" lang="ja-JP" altLang="en-US" sz="1100" b="1">
              <a:solidFill>
                <a:srgbClr val="C00000"/>
              </a:solidFill>
              <a:effectLst/>
              <a:latin typeface="BIZ UDPゴシック" panose="020B0400000000000000" pitchFamily="50" charset="-128"/>
              <a:ea typeface="BIZ UDPゴシック" panose="020B0400000000000000" pitchFamily="50" charset="-128"/>
              <a:cs typeface="+mn-cs"/>
            </a:rPr>
            <a:t>１日のうち、複数の時間帯に分けて開催する場合も１行に記入</a:t>
          </a:r>
          <a:endParaRPr kumimoji="1" lang="en-US" altLang="ja-JP" sz="1100" b="1">
            <a:solidFill>
              <a:srgbClr val="C00000"/>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en-US" sz="1100" b="1">
              <a:solidFill>
                <a:srgbClr val="C00000"/>
              </a:solidFill>
              <a:effectLst/>
              <a:latin typeface="BIZ UDPゴシック" panose="020B0400000000000000" pitchFamily="50" charset="-128"/>
              <a:ea typeface="BIZ UDPゴシック" panose="020B0400000000000000" pitchFamily="50" charset="-128"/>
              <a:cs typeface="+mn-cs"/>
            </a:rPr>
            <a:t>・以下のような表示が出た場合は、「</a:t>
          </a:r>
          <a:r>
            <a:rPr kumimoji="1" lang="ja-JP" altLang="en-US" sz="1100" b="1" u="sng">
              <a:solidFill>
                <a:srgbClr val="C00000"/>
              </a:solidFill>
              <a:effectLst/>
              <a:latin typeface="BIZ UDPゴシック" panose="020B0400000000000000" pitchFamily="50" charset="-128"/>
              <a:ea typeface="BIZ UDPゴシック" panose="020B0400000000000000" pitchFamily="50" charset="-128"/>
              <a:cs typeface="+mn-cs"/>
            </a:rPr>
            <a:t>コンテンツの有効化</a:t>
          </a:r>
          <a:r>
            <a:rPr kumimoji="1" lang="ja-JP" altLang="en-US" sz="1100" b="1">
              <a:solidFill>
                <a:srgbClr val="C00000"/>
              </a:solidFill>
              <a:effectLst/>
              <a:latin typeface="BIZ UDPゴシック" panose="020B0400000000000000" pitchFamily="50" charset="-128"/>
              <a:ea typeface="BIZ UDPゴシック" panose="020B0400000000000000" pitchFamily="50" charset="-128"/>
              <a:cs typeface="+mn-cs"/>
            </a:rPr>
            <a:t>」をクリックしてください。</a:t>
          </a:r>
          <a:endParaRPr lang="ja-JP" altLang="ja-JP" sz="900">
            <a:solidFill>
              <a:srgbClr val="C00000"/>
            </a:solidFill>
            <a:effectLst/>
            <a:latin typeface="BIZ UDPゴシック" panose="020B0400000000000000" pitchFamily="50" charset="-128"/>
            <a:ea typeface="BIZ UDPゴシック" panose="020B0400000000000000" pitchFamily="50" charset="-128"/>
          </a:endParaRPr>
        </a:p>
      </xdr:txBody>
    </xdr:sp>
    <xdr:clientData/>
  </xdr:twoCellAnchor>
  <xdr:twoCellAnchor editAs="oneCell">
    <xdr:from>
      <xdr:col>1</xdr:col>
      <xdr:colOff>1136597</xdr:colOff>
      <xdr:row>7</xdr:row>
      <xdr:rowOff>52029</xdr:rowOff>
    </xdr:from>
    <xdr:to>
      <xdr:col>3</xdr:col>
      <xdr:colOff>1400507</xdr:colOff>
      <xdr:row>8</xdr:row>
      <xdr:rowOff>152371</xdr:rowOff>
    </xdr:to>
    <xdr:pic>
      <xdr:nvPicPr>
        <xdr:cNvPr id="8" name="図 7">
          <a:extLst>
            <a:ext uri="{FF2B5EF4-FFF2-40B4-BE49-F238E27FC236}">
              <a16:creationId xmlns:a16="http://schemas.microsoft.com/office/drawing/2014/main" id="{5B7FD0CA-14B5-4F9B-B4B7-95157DE93C15}"/>
            </a:ext>
          </a:extLst>
        </xdr:cNvPr>
        <xdr:cNvPicPr>
          <a:picLocks noChangeAspect="1"/>
        </xdr:cNvPicPr>
      </xdr:nvPicPr>
      <xdr:blipFill>
        <a:blip xmlns:r="http://schemas.openxmlformats.org/officeDocument/2006/relationships" r:embed="rId1"/>
        <a:stretch>
          <a:fillRect/>
        </a:stretch>
      </xdr:blipFill>
      <xdr:spPr>
        <a:xfrm>
          <a:off x="1764126" y="1968235"/>
          <a:ext cx="4096322" cy="346871"/>
        </a:xfrm>
        <a:prstGeom prst="rect">
          <a:avLst/>
        </a:prstGeom>
        <a:ln w="28575">
          <a:noFill/>
        </a:ln>
      </xdr:spPr>
    </xdr:pic>
    <xdr:clientData/>
  </xdr:twoCellAnchor>
  <xdr:twoCellAnchor editAs="oneCell">
    <xdr:from>
      <xdr:col>1</xdr:col>
      <xdr:colOff>1776934</xdr:colOff>
      <xdr:row>14</xdr:row>
      <xdr:rowOff>203306</xdr:rowOff>
    </xdr:from>
    <xdr:to>
      <xdr:col>3</xdr:col>
      <xdr:colOff>1411941</xdr:colOff>
      <xdr:row>24</xdr:row>
      <xdr:rowOff>26227</xdr:rowOff>
    </xdr:to>
    <xdr:pic>
      <xdr:nvPicPr>
        <xdr:cNvPr id="10" name="図 9">
          <a:extLst>
            <a:ext uri="{FF2B5EF4-FFF2-40B4-BE49-F238E27FC236}">
              <a16:creationId xmlns:a16="http://schemas.microsoft.com/office/drawing/2014/main" id="{A5DFBC04-1849-DB6F-A71E-B20571B720D3}"/>
            </a:ext>
          </a:extLst>
        </xdr:cNvPr>
        <xdr:cNvPicPr>
          <a:picLocks noChangeAspect="1"/>
        </xdr:cNvPicPr>
      </xdr:nvPicPr>
      <xdr:blipFill rotWithShape="1">
        <a:blip xmlns:r="http://schemas.openxmlformats.org/officeDocument/2006/relationships" r:embed="rId2"/>
        <a:srcRect r="55175"/>
        <a:stretch/>
      </xdr:blipFill>
      <xdr:spPr>
        <a:xfrm>
          <a:off x="2404463" y="3845218"/>
          <a:ext cx="3467419" cy="2288215"/>
        </a:xfrm>
        <a:prstGeom prst="rect">
          <a:avLst/>
        </a:prstGeom>
        <a:ln w="28575">
          <a:solidFill>
            <a:srgbClr val="C00000"/>
          </a:solidFill>
        </a:ln>
      </xdr:spPr>
    </xdr:pic>
    <xdr:clientData/>
  </xdr:twoCellAnchor>
  <xdr:twoCellAnchor>
    <xdr:from>
      <xdr:col>4</xdr:col>
      <xdr:colOff>100853</xdr:colOff>
      <xdr:row>0</xdr:row>
      <xdr:rowOff>123265</xdr:rowOff>
    </xdr:from>
    <xdr:to>
      <xdr:col>5</xdr:col>
      <xdr:colOff>1061756</xdr:colOff>
      <xdr:row>1</xdr:row>
      <xdr:rowOff>347099</xdr:rowOff>
    </xdr:to>
    <xdr:sp macro="" textlink="">
      <xdr:nvSpPr>
        <xdr:cNvPr id="29" name="正方形/長方形 28">
          <a:extLst>
            <a:ext uri="{FF2B5EF4-FFF2-40B4-BE49-F238E27FC236}">
              <a16:creationId xmlns:a16="http://schemas.microsoft.com/office/drawing/2014/main" id="{ABBFE293-FFB5-465F-A018-69AD74801D59}"/>
            </a:ext>
          </a:extLst>
        </xdr:cNvPr>
        <xdr:cNvSpPr/>
      </xdr:nvSpPr>
      <xdr:spPr>
        <a:xfrm>
          <a:off x="5939118" y="123265"/>
          <a:ext cx="1722903" cy="425540"/>
        </a:xfrm>
        <a:prstGeom prst="rect">
          <a:avLst/>
        </a:prstGeom>
        <a:solidFill>
          <a:schemeClr val="accent4">
            <a:lumMod val="20000"/>
            <a:lumOff val="80000"/>
          </a:schemeClr>
        </a:solidFill>
        <a:ln w="28575">
          <a:solidFill>
            <a:sysClr val="windowText" lastClr="000000"/>
          </a:solidFill>
        </a:ln>
      </xdr:spPr>
      <xdr:style>
        <a:lnRef idx="2">
          <a:schemeClr val="accent2"/>
        </a:lnRef>
        <a:fillRef idx="1">
          <a:schemeClr val="lt1"/>
        </a:fillRef>
        <a:effectRef idx="0">
          <a:schemeClr val="accent2"/>
        </a:effectRef>
        <a:fontRef idx="minor">
          <a:schemeClr val="dk1"/>
        </a:fontRef>
      </xdr:style>
      <xdr:txBody>
        <a:bodyPr vertOverflow="clip" horzOverflow="clip" lIns="72000" tIns="36000" rIns="72000" bIns="36000" rtlCol="0" anchor="ctr"/>
        <a:lstStyle/>
        <a:p>
          <a:pPr algn="ctr"/>
          <a:r>
            <a:rPr kumimoji="1" lang="ja-JP" altLang="en-US" sz="1200" b="1">
              <a:solidFill>
                <a:sysClr val="windowText" lastClr="000000"/>
              </a:solidFill>
            </a:rPr>
            <a:t>この色の欄を入力</a:t>
          </a:r>
          <a:endParaRPr kumimoji="1" lang="en-US" altLang="ja-JP" sz="1200" b="1">
            <a:solidFill>
              <a:sysClr val="windowText" lastClr="000000"/>
            </a:solidFill>
          </a:endParaRPr>
        </a:p>
      </xdr:txBody>
    </xdr:sp>
    <xdr:clientData/>
  </xdr:twoCellAnchor>
  <xdr:twoCellAnchor>
    <xdr:from>
      <xdr:col>3</xdr:col>
      <xdr:colOff>67239</xdr:colOff>
      <xdr:row>15</xdr:row>
      <xdr:rowOff>112057</xdr:rowOff>
    </xdr:from>
    <xdr:to>
      <xdr:col>3</xdr:col>
      <xdr:colOff>369797</xdr:colOff>
      <xdr:row>16</xdr:row>
      <xdr:rowOff>190500</xdr:rowOff>
    </xdr:to>
    <xdr:sp macro="" textlink="">
      <xdr:nvSpPr>
        <xdr:cNvPr id="22" name="正方形/長方形 21">
          <a:extLst>
            <a:ext uri="{FF2B5EF4-FFF2-40B4-BE49-F238E27FC236}">
              <a16:creationId xmlns:a16="http://schemas.microsoft.com/office/drawing/2014/main" id="{D778E4CD-F5F0-48AA-9926-36CE124E1504}"/>
            </a:ext>
          </a:extLst>
        </xdr:cNvPr>
        <xdr:cNvSpPr/>
      </xdr:nvSpPr>
      <xdr:spPr>
        <a:xfrm>
          <a:off x="4527180" y="4000498"/>
          <a:ext cx="302558" cy="324973"/>
        </a:xfrm>
        <a:prstGeom prst="rect">
          <a:avLst/>
        </a:prstGeom>
        <a:noFill/>
        <a:ln w="571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134471</xdr:colOff>
      <xdr:row>8</xdr:row>
      <xdr:rowOff>156883</xdr:rowOff>
    </xdr:from>
    <xdr:to>
      <xdr:col>3</xdr:col>
      <xdr:colOff>1419947</xdr:colOff>
      <xdr:row>15</xdr:row>
      <xdr:rowOff>35223</xdr:rowOff>
    </xdr:to>
    <xdr:sp macro="" textlink="">
      <xdr:nvSpPr>
        <xdr:cNvPr id="33" name="正方形/長方形 32">
          <a:extLst>
            <a:ext uri="{FF2B5EF4-FFF2-40B4-BE49-F238E27FC236}">
              <a16:creationId xmlns:a16="http://schemas.microsoft.com/office/drawing/2014/main" id="{C9942822-397B-423E-9318-AF37A34C0E78}"/>
            </a:ext>
          </a:extLst>
        </xdr:cNvPr>
        <xdr:cNvSpPr/>
      </xdr:nvSpPr>
      <xdr:spPr>
        <a:xfrm>
          <a:off x="134471" y="2319618"/>
          <a:ext cx="5745417" cy="1604046"/>
        </a:xfrm>
        <a:prstGeom prst="rect">
          <a:avLst/>
        </a:prstGeom>
        <a:solidFill>
          <a:sysClr val="window" lastClr="FFFFFF"/>
        </a:solid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eaLnBrk="1" fontAlgn="auto" latinLnBrk="0" hangingPunct="1"/>
          <a:r>
            <a:rPr kumimoji="1" lang="en-US" altLang="ja-JP" sz="2400" b="1">
              <a:solidFill>
                <a:srgbClr val="C00000"/>
              </a:solidFill>
              <a:effectLst/>
              <a:latin typeface="BIZ UDPゴシック" panose="020B0400000000000000" pitchFamily="50" charset="-128"/>
              <a:ea typeface="BIZ UDPゴシック" panose="020B0400000000000000" pitchFamily="50" charset="-128"/>
              <a:cs typeface="+mn-cs"/>
            </a:rPr>
            <a:t>【</a:t>
          </a:r>
          <a:r>
            <a:rPr kumimoji="1" lang="ja-JP" altLang="en-US" sz="2400" b="1">
              <a:solidFill>
                <a:srgbClr val="C00000"/>
              </a:solidFill>
              <a:effectLst/>
              <a:latin typeface="BIZ UDPゴシック" panose="020B0400000000000000" pitchFamily="50" charset="-128"/>
              <a:ea typeface="BIZ UDPゴシック" panose="020B0400000000000000" pitchFamily="50" charset="-128"/>
              <a:cs typeface="+mn-cs"/>
            </a:rPr>
            <a:t>重要</a:t>
          </a:r>
          <a:r>
            <a:rPr kumimoji="1" lang="en-US" altLang="ja-JP" sz="2400" b="1">
              <a:solidFill>
                <a:srgbClr val="C00000"/>
              </a:solidFill>
              <a:effectLst/>
              <a:latin typeface="BIZ UDPゴシック" panose="020B0400000000000000" pitchFamily="50" charset="-128"/>
              <a:ea typeface="BIZ UDPゴシック" panose="020B0400000000000000" pitchFamily="50" charset="-128"/>
              <a:cs typeface="+mn-cs"/>
            </a:rPr>
            <a:t>】</a:t>
          </a:r>
          <a:r>
            <a:rPr kumimoji="1" lang="ja-JP" altLang="en-US" sz="1100" b="1">
              <a:solidFill>
                <a:srgbClr val="C00000"/>
              </a:solidFill>
              <a:effectLst/>
              <a:latin typeface="BIZ UDPゴシック" panose="020B0400000000000000" pitchFamily="50" charset="-128"/>
              <a:ea typeface="BIZ UDPゴシック" panose="020B0400000000000000" pitchFamily="50" charset="-128"/>
              <a:cs typeface="+mn-cs"/>
            </a:rPr>
            <a:t>この画面の入力が終わったら、必ず以下①または②の方法で</a:t>
          </a:r>
          <a:r>
            <a:rPr kumimoji="1" lang="ja-JP" altLang="en-US" sz="1200" b="1" u="sng">
              <a:solidFill>
                <a:srgbClr val="C00000"/>
              </a:solidFill>
              <a:effectLst/>
              <a:latin typeface="BIZ UDPゴシック" panose="020B0400000000000000" pitchFamily="50" charset="-128"/>
              <a:ea typeface="BIZ UDPゴシック" panose="020B0400000000000000" pitchFamily="50" charset="-128"/>
              <a:cs typeface="+mn-cs"/>
            </a:rPr>
            <a:t>「更新作業」をしてください。</a:t>
          </a:r>
          <a:endParaRPr kumimoji="1" lang="en-US" altLang="ja-JP" sz="1200" b="1" u="sng">
            <a:solidFill>
              <a:srgbClr val="C00000"/>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en-US" sz="1200" b="1" u="sng">
              <a:solidFill>
                <a:srgbClr val="C00000"/>
              </a:solidFill>
              <a:effectLst/>
              <a:latin typeface="BIZ UDPゴシック" panose="020B0400000000000000" pitchFamily="50" charset="-128"/>
              <a:ea typeface="BIZ UDPゴシック" panose="020B0400000000000000" pitchFamily="50" charset="-128"/>
              <a:cs typeface="+mn-cs"/>
            </a:rPr>
            <a:t>更新方法①：キーボードの「</a:t>
          </a:r>
          <a:r>
            <a:rPr kumimoji="1" lang="en-US" altLang="ja-JP" sz="1200" b="1" u="sng">
              <a:solidFill>
                <a:srgbClr val="C00000"/>
              </a:solidFill>
              <a:effectLst/>
              <a:latin typeface="BIZ UDPゴシック" panose="020B0400000000000000" pitchFamily="50" charset="-128"/>
              <a:ea typeface="BIZ UDPゴシック" panose="020B0400000000000000" pitchFamily="50" charset="-128"/>
              <a:cs typeface="+mn-cs"/>
            </a:rPr>
            <a:t>Ctrl</a:t>
          </a:r>
          <a:r>
            <a:rPr kumimoji="1" lang="ja-JP" altLang="en-US" sz="1200" b="1" u="sng">
              <a:solidFill>
                <a:srgbClr val="C00000"/>
              </a:solidFill>
              <a:effectLst/>
              <a:latin typeface="BIZ UDPゴシック" panose="020B0400000000000000" pitchFamily="50" charset="-128"/>
              <a:ea typeface="BIZ UDPゴシック" panose="020B0400000000000000" pitchFamily="50" charset="-128"/>
              <a:cs typeface="+mn-cs"/>
            </a:rPr>
            <a:t>」＋「</a:t>
          </a:r>
          <a:r>
            <a:rPr kumimoji="1" lang="en-US" altLang="ja-JP" sz="1200" b="1" u="sng">
              <a:solidFill>
                <a:srgbClr val="C00000"/>
              </a:solidFill>
              <a:effectLst/>
              <a:latin typeface="BIZ UDPゴシック" panose="020B0400000000000000" pitchFamily="50" charset="-128"/>
              <a:ea typeface="BIZ UDPゴシック" panose="020B0400000000000000" pitchFamily="50" charset="-128"/>
              <a:cs typeface="+mn-cs"/>
            </a:rPr>
            <a:t>Alt</a:t>
          </a:r>
          <a:r>
            <a:rPr kumimoji="1" lang="ja-JP" altLang="en-US" sz="1200" b="1" u="sng">
              <a:solidFill>
                <a:srgbClr val="C00000"/>
              </a:solidFill>
              <a:effectLst/>
              <a:latin typeface="BIZ UDPゴシック" panose="020B0400000000000000" pitchFamily="50" charset="-128"/>
              <a:ea typeface="BIZ UDPゴシック" panose="020B0400000000000000" pitchFamily="50" charset="-128"/>
              <a:cs typeface="+mn-cs"/>
            </a:rPr>
            <a:t>」＋「</a:t>
          </a:r>
          <a:r>
            <a:rPr kumimoji="1" lang="en-US" altLang="ja-JP" sz="1200" b="1" u="sng">
              <a:solidFill>
                <a:srgbClr val="C00000"/>
              </a:solidFill>
              <a:effectLst/>
              <a:latin typeface="BIZ UDPゴシック" panose="020B0400000000000000" pitchFamily="50" charset="-128"/>
              <a:ea typeface="BIZ UDPゴシック" panose="020B0400000000000000" pitchFamily="50" charset="-128"/>
              <a:cs typeface="+mn-cs"/>
            </a:rPr>
            <a:t>F5</a:t>
          </a:r>
          <a:r>
            <a:rPr kumimoji="1" lang="ja-JP" altLang="en-US" sz="1200" b="1" u="sng">
              <a:solidFill>
                <a:srgbClr val="C00000"/>
              </a:solidFill>
              <a:effectLst/>
              <a:latin typeface="BIZ UDPゴシック" panose="020B0400000000000000" pitchFamily="50" charset="-128"/>
              <a:ea typeface="BIZ UDPゴシック" panose="020B0400000000000000" pitchFamily="50" charset="-128"/>
              <a:cs typeface="+mn-cs"/>
            </a:rPr>
            <a:t>」を同時に押してください</a:t>
          </a:r>
          <a:endParaRPr kumimoji="1" lang="en-US" altLang="ja-JP" sz="1200" b="1" u="sng">
            <a:solidFill>
              <a:srgbClr val="C00000"/>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en-US" sz="1200" b="1" u="sng">
              <a:solidFill>
                <a:srgbClr val="C00000"/>
              </a:solidFill>
              <a:effectLst/>
              <a:latin typeface="BIZ UDPゴシック" panose="020B0400000000000000" pitchFamily="50" charset="-128"/>
              <a:ea typeface="BIZ UDPゴシック" panose="020B0400000000000000" pitchFamily="50" charset="-128"/>
              <a:cs typeface="+mn-cs"/>
            </a:rPr>
            <a:t>更新方法②：</a:t>
          </a:r>
          <a:r>
            <a:rPr kumimoji="1" lang="en-US" altLang="ja-JP" sz="1200" b="1" u="sng">
              <a:solidFill>
                <a:srgbClr val="C00000"/>
              </a:solidFill>
              <a:effectLst/>
              <a:latin typeface="BIZ UDPゴシック" panose="020B0400000000000000" pitchFamily="50" charset="-128"/>
              <a:ea typeface="BIZ UDPゴシック" panose="020B0400000000000000" pitchFamily="50" charset="-128"/>
              <a:cs typeface="+mn-cs"/>
            </a:rPr>
            <a:t>Excel</a:t>
          </a:r>
          <a:r>
            <a:rPr kumimoji="1" lang="ja-JP" altLang="en-US" sz="1200" b="1" u="sng">
              <a:solidFill>
                <a:srgbClr val="C00000"/>
              </a:solidFill>
              <a:effectLst/>
              <a:latin typeface="BIZ UDPゴシック" panose="020B0400000000000000" pitchFamily="50" charset="-128"/>
              <a:ea typeface="BIZ UDPゴシック" panose="020B0400000000000000" pitchFamily="50" charset="-128"/>
              <a:cs typeface="+mn-cs"/>
            </a:rPr>
            <a:t>の「データ」タブ→「すべて更新」をクリックしてください</a:t>
          </a:r>
          <a:endParaRPr kumimoji="1" lang="en-US" altLang="ja-JP" sz="1200" b="1" u="sng">
            <a:solidFill>
              <a:srgbClr val="C00000"/>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lang="en-US" altLang="ja-JP" sz="1100" b="1" u="sng">
              <a:solidFill>
                <a:srgbClr val="C00000"/>
              </a:solidFill>
              <a:effectLst/>
              <a:latin typeface="BIZ UDPゴシック" panose="020B0400000000000000" pitchFamily="50" charset="-128"/>
              <a:ea typeface="BIZ UDPゴシック" panose="020B0400000000000000" pitchFamily="50" charset="-128"/>
            </a:rPr>
            <a:t>※</a:t>
          </a:r>
          <a:r>
            <a:rPr lang="ja-JP" altLang="en-US" sz="1100" b="1" u="sng">
              <a:solidFill>
                <a:srgbClr val="C00000"/>
              </a:solidFill>
              <a:effectLst/>
              <a:latin typeface="BIZ UDPゴシック" panose="020B0400000000000000" pitchFamily="50" charset="-128"/>
              <a:ea typeface="BIZ UDPゴシック" panose="020B0400000000000000" pitchFamily="50" charset="-128"/>
            </a:rPr>
            <a:t>各シートに更新が反映されるまで、数十秒ほど時間がかかります</a:t>
          </a:r>
          <a:r>
            <a:rPr lang="ja-JP" altLang="en-US" sz="900" b="1" u="sng">
              <a:solidFill>
                <a:srgbClr val="C00000"/>
              </a:solidFill>
              <a:effectLst/>
              <a:latin typeface="BIZ UDPゴシック" panose="020B0400000000000000" pitchFamily="50" charset="-128"/>
              <a:ea typeface="BIZ UDPゴシック" panose="020B0400000000000000" pitchFamily="50" charset="-128"/>
            </a:rPr>
            <a:t>。</a:t>
          </a:r>
          <a:endParaRPr lang="en-US" altLang="ja-JP" sz="900" b="1" u="sng">
            <a:solidFill>
              <a:srgbClr val="C00000"/>
            </a:solidFill>
            <a:effectLst/>
            <a:latin typeface="BIZ UDPゴシック" panose="020B0400000000000000" pitchFamily="50" charset="-128"/>
            <a:ea typeface="BIZ UDPゴシック" panose="020B0400000000000000" pitchFamily="50" charset="-128"/>
          </a:endParaRPr>
        </a:p>
        <a:p>
          <a:pPr eaLnBrk="1" fontAlgn="auto" latinLnBrk="0" hangingPunct="1"/>
          <a:r>
            <a:rPr lang="en-US" altLang="ja-JP" sz="1000" b="1">
              <a:solidFill>
                <a:srgbClr val="C00000"/>
              </a:solidFill>
              <a:effectLst/>
              <a:latin typeface="BIZ UDPゴシック" panose="020B0400000000000000" pitchFamily="50" charset="-128"/>
              <a:ea typeface="BIZ UDPゴシック" panose="020B0400000000000000" pitchFamily="50" charset="-128"/>
            </a:rPr>
            <a:t>※</a:t>
          </a:r>
          <a:r>
            <a:rPr lang="ja-JP" altLang="en-US" sz="1000" b="1">
              <a:solidFill>
                <a:srgbClr val="C00000"/>
              </a:solidFill>
              <a:effectLst/>
              <a:latin typeface="BIZ UDPゴシック" panose="020B0400000000000000" pitchFamily="50" charset="-128"/>
              <a:ea typeface="BIZ UDPゴシック" panose="020B0400000000000000" pitchFamily="50" charset="-128"/>
            </a:rPr>
            <a:t>更新されない場合は、再度</a:t>
          </a:r>
          <a:r>
            <a:rPr lang="en-US" altLang="ja-JP" sz="1000" b="1">
              <a:solidFill>
                <a:srgbClr val="C00000"/>
              </a:solidFill>
              <a:effectLst/>
              <a:latin typeface="BIZ UDPゴシック" panose="020B0400000000000000" pitchFamily="50" charset="-128"/>
              <a:ea typeface="BIZ UDPゴシック" panose="020B0400000000000000" pitchFamily="50" charset="-128"/>
            </a:rPr>
            <a:t>Ctrl</a:t>
          </a:r>
          <a:r>
            <a:rPr lang="ja-JP" altLang="en-US" sz="1000" b="1">
              <a:solidFill>
                <a:srgbClr val="C00000"/>
              </a:solidFill>
              <a:effectLst/>
              <a:latin typeface="BIZ UDPゴシック" panose="020B0400000000000000" pitchFamily="50" charset="-128"/>
              <a:ea typeface="BIZ UDPゴシック" panose="020B0400000000000000" pitchFamily="50" charset="-128"/>
            </a:rPr>
            <a:t>＋</a:t>
          </a:r>
          <a:r>
            <a:rPr lang="en-US" altLang="ja-JP" sz="1000" b="1">
              <a:solidFill>
                <a:srgbClr val="C00000"/>
              </a:solidFill>
              <a:effectLst/>
              <a:latin typeface="BIZ UDPゴシック" panose="020B0400000000000000" pitchFamily="50" charset="-128"/>
              <a:ea typeface="BIZ UDPゴシック" panose="020B0400000000000000" pitchFamily="50" charset="-128"/>
            </a:rPr>
            <a:t>Alt</a:t>
          </a:r>
          <a:r>
            <a:rPr lang="ja-JP" altLang="en-US" sz="1000" b="1">
              <a:solidFill>
                <a:srgbClr val="C00000"/>
              </a:solidFill>
              <a:effectLst/>
              <a:latin typeface="BIZ UDPゴシック" panose="020B0400000000000000" pitchFamily="50" charset="-128"/>
              <a:ea typeface="BIZ UDPゴシック" panose="020B0400000000000000" pitchFamily="50" charset="-128"/>
            </a:rPr>
            <a:t>＋</a:t>
          </a:r>
          <a:r>
            <a:rPr lang="en-US" altLang="ja-JP" sz="1000" b="1">
              <a:solidFill>
                <a:srgbClr val="C00000"/>
              </a:solidFill>
              <a:effectLst/>
              <a:latin typeface="BIZ UDPゴシック" panose="020B0400000000000000" pitchFamily="50" charset="-128"/>
              <a:ea typeface="BIZ UDPゴシック" panose="020B0400000000000000" pitchFamily="50" charset="-128"/>
            </a:rPr>
            <a:t>F5</a:t>
          </a:r>
          <a:r>
            <a:rPr lang="ja-JP" altLang="en-US" sz="1000" b="1">
              <a:solidFill>
                <a:srgbClr val="C00000"/>
              </a:solidFill>
              <a:effectLst/>
              <a:latin typeface="BIZ UDPゴシック" panose="020B0400000000000000" pitchFamily="50" charset="-128"/>
              <a:ea typeface="BIZ UDPゴシック" panose="020B0400000000000000" pitchFamily="50" charset="-128"/>
            </a:rPr>
            <a:t>をしてください。</a:t>
          </a:r>
          <a:endParaRPr lang="en-US" altLang="ja-JP" sz="1000" b="1">
            <a:solidFill>
              <a:srgbClr val="C00000"/>
            </a:solidFill>
            <a:effectLst/>
            <a:latin typeface="BIZ UDPゴシック" panose="020B0400000000000000" pitchFamily="50" charset="-128"/>
            <a:ea typeface="BIZ UDPゴシック" panose="020B0400000000000000" pitchFamily="50" charset="-128"/>
          </a:endParaRPr>
        </a:p>
        <a:p>
          <a:pPr eaLnBrk="1" fontAlgn="auto" latinLnBrk="0" hangingPunct="1"/>
          <a:r>
            <a:rPr lang="en-US" altLang="ja-JP" sz="1000" b="1">
              <a:solidFill>
                <a:srgbClr val="C00000"/>
              </a:solidFill>
              <a:effectLst/>
              <a:latin typeface="BIZ UDPゴシック" panose="020B0400000000000000" pitchFamily="50" charset="-128"/>
              <a:ea typeface="BIZ UDPゴシック" panose="020B0400000000000000" pitchFamily="50" charset="-128"/>
            </a:rPr>
            <a:t>※</a:t>
          </a:r>
          <a:r>
            <a:rPr lang="ja-JP" altLang="en-US" sz="1000" b="1">
              <a:solidFill>
                <a:srgbClr val="C00000"/>
              </a:solidFill>
              <a:effectLst/>
              <a:latin typeface="BIZ UDPゴシック" panose="020B0400000000000000" pitchFamily="50" charset="-128"/>
              <a:ea typeface="BIZ UDPゴシック" panose="020B0400000000000000" pitchFamily="50" charset="-128"/>
            </a:rPr>
            <a:t>更新を行わないと正しい補助額が算定されません。</a:t>
          </a:r>
          <a:endParaRPr lang="en-US" altLang="ja-JP" sz="1000" b="1">
            <a:solidFill>
              <a:srgbClr val="C00000"/>
            </a:solidFill>
            <a:effectLst/>
            <a:latin typeface="BIZ UDPゴシック" panose="020B0400000000000000" pitchFamily="50" charset="-128"/>
            <a:ea typeface="BIZ UDPゴシック" panose="020B0400000000000000" pitchFamily="50" charset="-128"/>
          </a:endParaRPr>
        </a:p>
      </xdr:txBody>
    </xdr:sp>
    <xdr:clientData/>
  </xdr:twoCellAnchor>
  <xdr:twoCellAnchor>
    <xdr:from>
      <xdr:col>2</xdr:col>
      <xdr:colOff>134474</xdr:colOff>
      <xdr:row>22</xdr:row>
      <xdr:rowOff>89643</xdr:rowOff>
    </xdr:from>
    <xdr:to>
      <xdr:col>2</xdr:col>
      <xdr:colOff>582709</xdr:colOff>
      <xdr:row>23</xdr:row>
      <xdr:rowOff>190499</xdr:rowOff>
    </xdr:to>
    <xdr:sp macro="" textlink="">
      <xdr:nvSpPr>
        <xdr:cNvPr id="36" name="正方形/長方形 35">
          <a:extLst>
            <a:ext uri="{FF2B5EF4-FFF2-40B4-BE49-F238E27FC236}">
              <a16:creationId xmlns:a16="http://schemas.microsoft.com/office/drawing/2014/main" id="{16335342-4B44-46D1-A5ED-E02E10F4E518}"/>
            </a:ext>
          </a:extLst>
        </xdr:cNvPr>
        <xdr:cNvSpPr/>
      </xdr:nvSpPr>
      <xdr:spPr>
        <a:xfrm>
          <a:off x="3350562" y="5703790"/>
          <a:ext cx="448235" cy="347385"/>
        </a:xfrm>
        <a:prstGeom prst="rect">
          <a:avLst/>
        </a:prstGeom>
        <a:noFill/>
        <a:ln w="571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1860181</xdr:colOff>
      <xdr:row>22</xdr:row>
      <xdr:rowOff>100852</xdr:rowOff>
    </xdr:from>
    <xdr:to>
      <xdr:col>1</xdr:col>
      <xdr:colOff>2420474</xdr:colOff>
      <xdr:row>23</xdr:row>
      <xdr:rowOff>190499</xdr:rowOff>
    </xdr:to>
    <xdr:sp macro="" textlink="">
      <xdr:nvSpPr>
        <xdr:cNvPr id="40" name="正方形/長方形 39">
          <a:extLst>
            <a:ext uri="{FF2B5EF4-FFF2-40B4-BE49-F238E27FC236}">
              <a16:creationId xmlns:a16="http://schemas.microsoft.com/office/drawing/2014/main" id="{F9E9A206-7109-4E49-9418-8221C3B45D07}"/>
            </a:ext>
          </a:extLst>
        </xdr:cNvPr>
        <xdr:cNvSpPr/>
      </xdr:nvSpPr>
      <xdr:spPr>
        <a:xfrm>
          <a:off x="2487710" y="5714999"/>
          <a:ext cx="560293" cy="336176"/>
        </a:xfrm>
        <a:prstGeom prst="rect">
          <a:avLst/>
        </a:prstGeom>
        <a:noFill/>
        <a:ln w="571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1224643</xdr:colOff>
      <xdr:row>6</xdr:row>
      <xdr:rowOff>54430</xdr:rowOff>
    </xdr:from>
    <xdr:to>
      <xdr:col>3</xdr:col>
      <xdr:colOff>356187</xdr:colOff>
      <xdr:row>7</xdr:row>
      <xdr:rowOff>65635</xdr:rowOff>
    </xdr:to>
    <xdr:cxnSp macro="">
      <xdr:nvCxnSpPr>
        <xdr:cNvPr id="43" name="直線矢印コネクタ 42">
          <a:extLst>
            <a:ext uri="{FF2B5EF4-FFF2-40B4-BE49-F238E27FC236}">
              <a16:creationId xmlns:a16="http://schemas.microsoft.com/office/drawing/2014/main" id="{3F743CF1-8E80-4B7C-8B58-34F608CFDDB2}"/>
            </a:ext>
          </a:extLst>
        </xdr:cNvPr>
        <xdr:cNvCxnSpPr/>
      </xdr:nvCxnSpPr>
      <xdr:spPr>
        <a:xfrm>
          <a:off x="4440731" y="1724106"/>
          <a:ext cx="375397" cy="257735"/>
        </a:xfrm>
        <a:prstGeom prst="straightConnector1">
          <a:avLst/>
        </a:prstGeom>
        <a:ln w="9525">
          <a:solidFill>
            <a:srgbClr val="FF0000"/>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369796</xdr:colOff>
      <xdr:row>27</xdr:row>
      <xdr:rowOff>236925</xdr:rowOff>
    </xdr:from>
    <xdr:to>
      <xdr:col>3</xdr:col>
      <xdr:colOff>1419948</xdr:colOff>
      <xdr:row>32</xdr:row>
      <xdr:rowOff>212912</xdr:rowOff>
    </xdr:to>
    <xdr:sp macro="" textlink="">
      <xdr:nvSpPr>
        <xdr:cNvPr id="46" name="正方形/長方形 45">
          <a:extLst>
            <a:ext uri="{FF2B5EF4-FFF2-40B4-BE49-F238E27FC236}">
              <a16:creationId xmlns:a16="http://schemas.microsoft.com/office/drawing/2014/main" id="{82450AB0-F64D-4D02-86E6-6258274DF60B}"/>
            </a:ext>
          </a:extLst>
        </xdr:cNvPr>
        <xdr:cNvSpPr/>
      </xdr:nvSpPr>
      <xdr:spPr>
        <a:xfrm>
          <a:off x="997325" y="7083719"/>
          <a:ext cx="4882564" cy="1208634"/>
        </a:xfrm>
        <a:prstGeom prst="rect">
          <a:avLst/>
        </a:prstGeom>
        <a:solidFill>
          <a:sysClr val="window" lastClr="FFFFFF"/>
        </a:solid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r>
            <a:rPr kumimoji="1" lang="ja-JP" altLang="en-US" sz="1100" b="1">
              <a:solidFill>
                <a:srgbClr val="C00000"/>
              </a:solidFill>
              <a:effectLst/>
              <a:latin typeface="BIZ UDPゴシック" panose="020B0400000000000000" pitchFamily="50" charset="-128"/>
              <a:ea typeface="BIZ UDPゴシック" panose="020B0400000000000000" pitchFamily="50" charset="-128"/>
              <a:cs typeface="+mn-cs"/>
            </a:rPr>
            <a:t>毎月の開催ではなく、学校の長期休業期間中に開催する場合は、</a:t>
          </a:r>
          <a:endParaRPr kumimoji="1" lang="en-US" altLang="ja-JP" sz="1100" b="1">
            <a:solidFill>
              <a:srgbClr val="C00000"/>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en-US" sz="1100" b="1">
              <a:solidFill>
                <a:srgbClr val="C00000"/>
              </a:solidFill>
              <a:effectLst/>
              <a:latin typeface="BIZ UDPゴシック" panose="020B0400000000000000" pitchFamily="50" charset="-128"/>
              <a:ea typeface="BIZ UDPゴシック" panose="020B0400000000000000" pitchFamily="50" charset="-128"/>
              <a:cs typeface="+mn-cs"/>
            </a:rPr>
            <a:t>長期休業期間中のみの開催日を記載してください。</a:t>
          </a:r>
          <a:endParaRPr kumimoji="1" lang="en-US" altLang="ja-JP" sz="1100" b="1">
            <a:solidFill>
              <a:srgbClr val="C00000"/>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en-US" sz="1100" b="1">
              <a:solidFill>
                <a:srgbClr val="C00000"/>
              </a:solidFill>
              <a:effectLst/>
              <a:latin typeface="BIZ UDPゴシック" panose="020B0400000000000000" pitchFamily="50" charset="-128"/>
              <a:ea typeface="BIZ UDPゴシック" panose="020B0400000000000000" pitchFamily="50" charset="-128"/>
              <a:cs typeface="+mn-cs"/>
            </a:rPr>
            <a:t>　</a:t>
          </a:r>
          <a:endParaRPr kumimoji="1" lang="en-US" altLang="ja-JP" sz="1100" b="1">
            <a:solidFill>
              <a:srgbClr val="C00000"/>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en-US" sz="1100" b="1">
              <a:solidFill>
                <a:srgbClr val="C00000"/>
              </a:solidFill>
              <a:effectLst/>
              <a:latin typeface="BIZ UDPゴシック" panose="020B0400000000000000" pitchFamily="50" charset="-128"/>
              <a:ea typeface="BIZ UDPゴシック" panose="020B0400000000000000" pitchFamily="50" charset="-128"/>
              <a:cs typeface="+mn-cs"/>
            </a:rPr>
            <a:t>（例）</a:t>
          </a:r>
          <a:r>
            <a:rPr kumimoji="1" lang="en-US" altLang="ja-JP" sz="1100" b="1">
              <a:solidFill>
                <a:srgbClr val="C00000"/>
              </a:solidFill>
              <a:effectLst/>
              <a:latin typeface="BIZ UDPゴシック" panose="020B0400000000000000" pitchFamily="50" charset="-128"/>
              <a:ea typeface="BIZ UDPゴシック" panose="020B0400000000000000" pitchFamily="50" charset="-128"/>
              <a:cs typeface="+mn-cs"/>
            </a:rPr>
            <a:t>1</a:t>
          </a:r>
          <a:r>
            <a:rPr kumimoji="1" lang="ja-JP" altLang="en-US" sz="1100" b="1">
              <a:solidFill>
                <a:srgbClr val="C00000"/>
              </a:solidFill>
              <a:effectLst/>
              <a:latin typeface="BIZ UDPゴシック" panose="020B0400000000000000" pitchFamily="50" charset="-128"/>
              <a:ea typeface="BIZ UDPゴシック" panose="020B0400000000000000" pitchFamily="50" charset="-128"/>
              <a:cs typeface="+mn-cs"/>
            </a:rPr>
            <a:t>年のうち、</a:t>
          </a:r>
          <a:r>
            <a:rPr kumimoji="1" lang="en-US" altLang="ja-JP" sz="1100" b="1">
              <a:solidFill>
                <a:srgbClr val="C00000"/>
              </a:solidFill>
              <a:effectLst/>
              <a:latin typeface="BIZ UDPゴシック" panose="020B0400000000000000" pitchFamily="50" charset="-128"/>
              <a:ea typeface="BIZ UDPゴシック" panose="020B0400000000000000" pitchFamily="50" charset="-128"/>
              <a:cs typeface="+mn-cs"/>
            </a:rPr>
            <a:t>7/1</a:t>
          </a:r>
          <a:r>
            <a:rPr kumimoji="1" lang="ja-JP" altLang="en-US" sz="1100" b="1">
              <a:solidFill>
                <a:srgbClr val="C00000"/>
              </a:solidFill>
              <a:effectLst/>
              <a:latin typeface="BIZ UDPゴシック" panose="020B0400000000000000" pitchFamily="50" charset="-128"/>
              <a:ea typeface="BIZ UDPゴシック" panose="020B0400000000000000" pitchFamily="50" charset="-128"/>
              <a:cs typeface="+mn-cs"/>
            </a:rPr>
            <a:t>、</a:t>
          </a:r>
          <a:r>
            <a:rPr kumimoji="1" lang="en-US" altLang="ja-JP" sz="1100" b="1">
              <a:solidFill>
                <a:srgbClr val="C00000"/>
              </a:solidFill>
              <a:effectLst/>
              <a:latin typeface="BIZ UDPゴシック" panose="020B0400000000000000" pitchFamily="50" charset="-128"/>
              <a:ea typeface="BIZ UDPゴシック" panose="020B0400000000000000" pitchFamily="50" charset="-128"/>
              <a:cs typeface="+mn-cs"/>
            </a:rPr>
            <a:t>7/29</a:t>
          </a:r>
          <a:r>
            <a:rPr kumimoji="1" lang="ja-JP" altLang="en-US" sz="1100" b="1">
              <a:solidFill>
                <a:srgbClr val="C00000"/>
              </a:solidFill>
              <a:effectLst/>
              <a:latin typeface="BIZ UDPゴシック" panose="020B0400000000000000" pitchFamily="50" charset="-128"/>
              <a:ea typeface="BIZ UDPゴシック" panose="020B0400000000000000" pitchFamily="50" charset="-128"/>
              <a:cs typeface="+mn-cs"/>
            </a:rPr>
            <a:t>、</a:t>
          </a:r>
          <a:r>
            <a:rPr kumimoji="1" lang="en-US" altLang="ja-JP" sz="1100" b="1">
              <a:solidFill>
                <a:srgbClr val="C00000"/>
              </a:solidFill>
              <a:effectLst/>
              <a:latin typeface="BIZ UDPゴシック" panose="020B0400000000000000" pitchFamily="50" charset="-128"/>
              <a:ea typeface="BIZ UDPゴシック" panose="020B0400000000000000" pitchFamily="50" charset="-128"/>
              <a:cs typeface="+mn-cs"/>
            </a:rPr>
            <a:t>7/30</a:t>
          </a:r>
          <a:r>
            <a:rPr kumimoji="1" lang="ja-JP" altLang="en-US" sz="1100" b="1">
              <a:solidFill>
                <a:srgbClr val="C00000"/>
              </a:solidFill>
              <a:effectLst/>
              <a:latin typeface="BIZ UDPゴシック" panose="020B0400000000000000" pitchFamily="50" charset="-128"/>
              <a:ea typeface="BIZ UDPゴシック" panose="020B0400000000000000" pitchFamily="50" charset="-128"/>
              <a:cs typeface="+mn-cs"/>
            </a:rPr>
            <a:t>、</a:t>
          </a:r>
          <a:r>
            <a:rPr kumimoji="1" lang="en-US" altLang="ja-JP" sz="1100" b="1">
              <a:solidFill>
                <a:srgbClr val="C00000"/>
              </a:solidFill>
              <a:effectLst/>
              <a:latin typeface="BIZ UDPゴシック" panose="020B0400000000000000" pitchFamily="50" charset="-128"/>
              <a:ea typeface="BIZ UDPゴシック" panose="020B0400000000000000" pitchFamily="50" charset="-128"/>
              <a:cs typeface="+mn-cs"/>
            </a:rPr>
            <a:t>7/31</a:t>
          </a:r>
          <a:r>
            <a:rPr kumimoji="1" lang="ja-JP" altLang="en-US" sz="1100" b="1">
              <a:solidFill>
                <a:srgbClr val="C00000"/>
              </a:solidFill>
              <a:effectLst/>
              <a:latin typeface="BIZ UDPゴシック" panose="020B0400000000000000" pitchFamily="50" charset="-128"/>
              <a:ea typeface="BIZ UDPゴシック" panose="020B0400000000000000" pitchFamily="50" charset="-128"/>
              <a:cs typeface="+mn-cs"/>
            </a:rPr>
            <a:t>、</a:t>
          </a:r>
          <a:r>
            <a:rPr kumimoji="1" lang="en-US" altLang="ja-JP" sz="1100" b="1">
              <a:solidFill>
                <a:srgbClr val="C00000"/>
              </a:solidFill>
              <a:effectLst/>
              <a:latin typeface="BIZ UDPゴシック" panose="020B0400000000000000" pitchFamily="50" charset="-128"/>
              <a:ea typeface="BIZ UDPゴシック" panose="020B0400000000000000" pitchFamily="50" charset="-128"/>
              <a:cs typeface="+mn-cs"/>
            </a:rPr>
            <a:t>9/1</a:t>
          </a:r>
          <a:r>
            <a:rPr kumimoji="1" lang="ja-JP" altLang="en-US" sz="1100" b="1">
              <a:solidFill>
                <a:srgbClr val="C00000"/>
              </a:solidFill>
              <a:effectLst/>
              <a:latin typeface="BIZ UDPゴシック" panose="020B0400000000000000" pitchFamily="50" charset="-128"/>
              <a:ea typeface="BIZ UDPゴシック" panose="020B0400000000000000" pitchFamily="50" charset="-128"/>
              <a:cs typeface="+mn-cs"/>
            </a:rPr>
            <a:t>の</a:t>
          </a:r>
          <a:r>
            <a:rPr kumimoji="1" lang="en-US" altLang="ja-JP" sz="1100" b="1">
              <a:solidFill>
                <a:srgbClr val="C00000"/>
              </a:solidFill>
              <a:effectLst/>
              <a:latin typeface="BIZ UDPゴシック" panose="020B0400000000000000" pitchFamily="50" charset="-128"/>
              <a:ea typeface="BIZ UDPゴシック" panose="020B0400000000000000" pitchFamily="50" charset="-128"/>
              <a:cs typeface="+mn-cs"/>
            </a:rPr>
            <a:t>5</a:t>
          </a:r>
          <a:r>
            <a:rPr kumimoji="1" lang="ja-JP" altLang="en-US" sz="1100" b="1">
              <a:solidFill>
                <a:srgbClr val="C00000"/>
              </a:solidFill>
              <a:effectLst/>
              <a:latin typeface="BIZ UDPゴシック" panose="020B0400000000000000" pitchFamily="50" charset="-128"/>
              <a:ea typeface="BIZ UDPゴシック" panose="020B0400000000000000" pitchFamily="50" charset="-128"/>
              <a:cs typeface="+mn-cs"/>
            </a:rPr>
            <a:t>日間のみ開催する場合</a:t>
          </a:r>
          <a:endParaRPr kumimoji="1" lang="en-US" altLang="ja-JP" sz="1100" b="1">
            <a:solidFill>
              <a:srgbClr val="C00000"/>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en-US" sz="1100" b="1">
              <a:solidFill>
                <a:srgbClr val="C00000"/>
              </a:solidFill>
              <a:effectLst/>
              <a:latin typeface="BIZ UDPゴシック" panose="020B0400000000000000" pitchFamily="50" charset="-128"/>
              <a:ea typeface="BIZ UDPゴシック" panose="020B0400000000000000" pitchFamily="50" charset="-128"/>
              <a:cs typeface="+mn-cs"/>
            </a:rPr>
            <a:t>　　　→夏休みである</a:t>
          </a:r>
          <a:r>
            <a:rPr kumimoji="1" lang="en-US" altLang="ja-JP" sz="1100" b="1">
              <a:solidFill>
                <a:srgbClr val="C00000"/>
              </a:solidFill>
              <a:effectLst/>
              <a:latin typeface="BIZ UDPゴシック" panose="020B0400000000000000" pitchFamily="50" charset="-128"/>
              <a:ea typeface="BIZ UDPゴシック" panose="020B0400000000000000" pitchFamily="50" charset="-128"/>
              <a:cs typeface="+mn-cs"/>
            </a:rPr>
            <a:t>7/29</a:t>
          </a:r>
          <a:r>
            <a:rPr kumimoji="1" lang="ja-JP" altLang="en-US" sz="1100" b="1">
              <a:solidFill>
                <a:srgbClr val="C00000"/>
              </a:solidFill>
              <a:effectLst/>
              <a:latin typeface="BIZ UDPゴシック" panose="020B0400000000000000" pitchFamily="50" charset="-128"/>
              <a:ea typeface="BIZ UDPゴシック" panose="020B0400000000000000" pitchFamily="50" charset="-128"/>
              <a:cs typeface="+mn-cs"/>
            </a:rPr>
            <a:t>、</a:t>
          </a:r>
          <a:r>
            <a:rPr kumimoji="1" lang="en-US" altLang="ja-JP" sz="1100" b="1">
              <a:solidFill>
                <a:srgbClr val="C00000"/>
              </a:solidFill>
              <a:effectLst/>
              <a:latin typeface="BIZ UDPゴシック" panose="020B0400000000000000" pitchFamily="50" charset="-128"/>
              <a:ea typeface="BIZ UDPゴシック" panose="020B0400000000000000" pitchFamily="50" charset="-128"/>
              <a:cs typeface="+mn-cs"/>
            </a:rPr>
            <a:t>7/30</a:t>
          </a:r>
          <a:r>
            <a:rPr kumimoji="1" lang="ja-JP" altLang="en-US" sz="1100" b="1">
              <a:solidFill>
                <a:srgbClr val="C00000"/>
              </a:solidFill>
              <a:effectLst/>
              <a:latin typeface="BIZ UDPゴシック" panose="020B0400000000000000" pitchFamily="50" charset="-128"/>
              <a:ea typeface="BIZ UDPゴシック" panose="020B0400000000000000" pitchFamily="50" charset="-128"/>
              <a:cs typeface="+mn-cs"/>
            </a:rPr>
            <a:t>、</a:t>
          </a:r>
          <a:r>
            <a:rPr kumimoji="1" lang="en-US" altLang="ja-JP" sz="1100" b="1">
              <a:solidFill>
                <a:srgbClr val="C00000"/>
              </a:solidFill>
              <a:effectLst/>
              <a:latin typeface="BIZ UDPゴシック" panose="020B0400000000000000" pitchFamily="50" charset="-128"/>
              <a:ea typeface="BIZ UDPゴシック" panose="020B0400000000000000" pitchFamily="50" charset="-128"/>
              <a:cs typeface="+mn-cs"/>
            </a:rPr>
            <a:t>7/31</a:t>
          </a:r>
          <a:r>
            <a:rPr kumimoji="1" lang="ja-JP" altLang="en-US" sz="1100" b="1">
              <a:solidFill>
                <a:srgbClr val="C00000"/>
              </a:solidFill>
              <a:effectLst/>
              <a:latin typeface="BIZ UDPゴシック" panose="020B0400000000000000" pitchFamily="50" charset="-128"/>
              <a:ea typeface="BIZ UDPゴシック" panose="020B0400000000000000" pitchFamily="50" charset="-128"/>
              <a:cs typeface="+mn-cs"/>
            </a:rPr>
            <a:t>のみ記載。</a:t>
          </a:r>
          <a:endParaRPr kumimoji="1" lang="en-US" altLang="ja-JP" sz="1100" b="1">
            <a:solidFill>
              <a:srgbClr val="C00000"/>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en-US" sz="1100" b="1">
              <a:solidFill>
                <a:srgbClr val="C00000"/>
              </a:solidFill>
              <a:effectLst/>
              <a:latin typeface="BIZ UDPゴシック" panose="020B0400000000000000" pitchFamily="50" charset="-128"/>
              <a:ea typeface="BIZ UDPゴシック" panose="020B0400000000000000" pitchFamily="50" charset="-128"/>
              <a:cs typeface="+mn-cs"/>
            </a:rPr>
            <a:t>　　　　　</a:t>
          </a:r>
          <a:r>
            <a:rPr kumimoji="1" lang="en-US" altLang="ja-JP" sz="1100" b="1">
              <a:solidFill>
                <a:srgbClr val="C00000"/>
              </a:solidFill>
              <a:effectLst/>
              <a:latin typeface="BIZ UDPゴシック" panose="020B0400000000000000" pitchFamily="50" charset="-128"/>
              <a:ea typeface="BIZ UDPゴシック" panose="020B0400000000000000" pitchFamily="50" charset="-128"/>
              <a:cs typeface="+mn-cs"/>
            </a:rPr>
            <a:t>7/1</a:t>
          </a:r>
          <a:r>
            <a:rPr kumimoji="1" lang="ja-JP" altLang="en-US" sz="1100" b="1">
              <a:solidFill>
                <a:srgbClr val="C00000"/>
              </a:solidFill>
              <a:effectLst/>
              <a:latin typeface="BIZ UDPゴシック" panose="020B0400000000000000" pitchFamily="50" charset="-128"/>
              <a:ea typeface="BIZ UDPゴシック" panose="020B0400000000000000" pitchFamily="50" charset="-128"/>
              <a:cs typeface="+mn-cs"/>
            </a:rPr>
            <a:t>、</a:t>
          </a:r>
          <a:r>
            <a:rPr kumimoji="1" lang="en-US" altLang="ja-JP" sz="1100" b="1">
              <a:solidFill>
                <a:srgbClr val="C00000"/>
              </a:solidFill>
              <a:effectLst/>
              <a:latin typeface="BIZ UDPゴシック" panose="020B0400000000000000" pitchFamily="50" charset="-128"/>
              <a:ea typeface="BIZ UDPゴシック" panose="020B0400000000000000" pitchFamily="50" charset="-128"/>
              <a:cs typeface="+mn-cs"/>
            </a:rPr>
            <a:t>9/1</a:t>
          </a:r>
          <a:r>
            <a:rPr kumimoji="1" lang="ja-JP" altLang="en-US" sz="1100" b="1">
              <a:solidFill>
                <a:srgbClr val="C00000"/>
              </a:solidFill>
              <a:effectLst/>
              <a:latin typeface="BIZ UDPゴシック" panose="020B0400000000000000" pitchFamily="50" charset="-128"/>
              <a:ea typeface="BIZ UDPゴシック" panose="020B0400000000000000" pitchFamily="50" charset="-128"/>
              <a:cs typeface="+mn-cs"/>
            </a:rPr>
            <a:t>は夏休みではないため記載しない。</a:t>
          </a:r>
          <a:endParaRPr kumimoji="1" lang="en-US" altLang="ja-JP" sz="1100" b="1">
            <a:solidFill>
              <a:srgbClr val="C00000"/>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editAs="oneCell">
    <xdr:from>
      <xdr:col>1</xdr:col>
      <xdr:colOff>1322294</xdr:colOff>
      <xdr:row>24</xdr:row>
      <xdr:rowOff>67238</xdr:rowOff>
    </xdr:from>
    <xdr:to>
      <xdr:col>3</xdr:col>
      <xdr:colOff>1411941</xdr:colOff>
      <xdr:row>27</xdr:row>
      <xdr:rowOff>100854</xdr:rowOff>
    </xdr:to>
    <xdr:pic>
      <xdr:nvPicPr>
        <xdr:cNvPr id="6" name="図 5">
          <a:extLst>
            <a:ext uri="{FF2B5EF4-FFF2-40B4-BE49-F238E27FC236}">
              <a16:creationId xmlns:a16="http://schemas.microsoft.com/office/drawing/2014/main" id="{8E697B1F-D215-6E3A-E082-3E4E8972DFB5}"/>
            </a:ext>
          </a:extLst>
        </xdr:cNvPr>
        <xdr:cNvPicPr>
          <a:picLocks noChangeAspect="1"/>
        </xdr:cNvPicPr>
      </xdr:nvPicPr>
      <xdr:blipFill rotWithShape="1">
        <a:blip xmlns:r="http://schemas.openxmlformats.org/officeDocument/2006/relationships" r:embed="rId3"/>
        <a:srcRect r="20930" b="20394"/>
        <a:stretch/>
      </xdr:blipFill>
      <xdr:spPr>
        <a:xfrm>
          <a:off x="1949823" y="6174444"/>
          <a:ext cx="3922059" cy="773204"/>
        </a:xfrm>
        <a:prstGeom prst="rect">
          <a:avLst/>
        </a:prstGeom>
        <a:ln w="28575">
          <a:solidFill>
            <a:srgbClr val="C00000"/>
          </a:solidFill>
        </a:ln>
      </xdr:spPr>
    </xdr:pic>
    <xdr:clientData/>
  </xdr:twoCellAnchor>
  <xdr:twoCellAnchor>
    <xdr:from>
      <xdr:col>3</xdr:col>
      <xdr:colOff>324971</xdr:colOff>
      <xdr:row>7</xdr:row>
      <xdr:rowOff>123266</xdr:rowOff>
    </xdr:from>
    <xdr:to>
      <xdr:col>3</xdr:col>
      <xdr:colOff>1367117</xdr:colOff>
      <xdr:row>8</xdr:row>
      <xdr:rowOff>145677</xdr:rowOff>
    </xdr:to>
    <xdr:sp macro="" textlink="">
      <xdr:nvSpPr>
        <xdr:cNvPr id="12" name="正方形/長方形 11">
          <a:extLst>
            <a:ext uri="{FF2B5EF4-FFF2-40B4-BE49-F238E27FC236}">
              <a16:creationId xmlns:a16="http://schemas.microsoft.com/office/drawing/2014/main" id="{3E8141B1-DE56-43AB-8BF5-25BB755CC985}"/>
            </a:ext>
          </a:extLst>
        </xdr:cNvPr>
        <xdr:cNvSpPr/>
      </xdr:nvSpPr>
      <xdr:spPr>
        <a:xfrm>
          <a:off x="4784912" y="2039472"/>
          <a:ext cx="1042146" cy="268940"/>
        </a:xfrm>
        <a:prstGeom prst="rect">
          <a:avLst/>
        </a:prstGeom>
        <a:noFill/>
        <a:ln w="571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363392</xdr:colOff>
      <xdr:row>25</xdr:row>
      <xdr:rowOff>8808</xdr:rowOff>
    </xdr:from>
    <xdr:to>
      <xdr:col>3</xdr:col>
      <xdr:colOff>773206</xdr:colOff>
      <xdr:row>27</xdr:row>
      <xdr:rowOff>78441</xdr:rowOff>
    </xdr:to>
    <xdr:sp macro="" textlink="">
      <xdr:nvSpPr>
        <xdr:cNvPr id="45" name="正方形/長方形 44">
          <a:extLst>
            <a:ext uri="{FF2B5EF4-FFF2-40B4-BE49-F238E27FC236}">
              <a16:creationId xmlns:a16="http://schemas.microsoft.com/office/drawing/2014/main" id="{AA78AAA4-BDE5-47BE-8A7B-AD0F1C535EE8}"/>
            </a:ext>
          </a:extLst>
        </xdr:cNvPr>
        <xdr:cNvSpPr/>
      </xdr:nvSpPr>
      <xdr:spPr>
        <a:xfrm>
          <a:off x="4823333" y="6362543"/>
          <a:ext cx="409814" cy="562692"/>
        </a:xfrm>
        <a:prstGeom prst="rect">
          <a:avLst/>
        </a:prstGeom>
        <a:noFill/>
        <a:ln w="571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2375647</xdr:colOff>
      <xdr:row>18</xdr:row>
      <xdr:rowOff>100854</xdr:rowOff>
    </xdr:from>
    <xdr:to>
      <xdr:col>3</xdr:col>
      <xdr:colOff>1075764</xdr:colOff>
      <xdr:row>20</xdr:row>
      <xdr:rowOff>89648</xdr:rowOff>
    </xdr:to>
    <xdr:sp macro="" textlink="">
      <xdr:nvSpPr>
        <xdr:cNvPr id="47" name="正方形/長方形 46">
          <a:extLst>
            <a:ext uri="{FF2B5EF4-FFF2-40B4-BE49-F238E27FC236}">
              <a16:creationId xmlns:a16="http://schemas.microsoft.com/office/drawing/2014/main" id="{DA5157FB-71AD-4097-BB1E-721C73EF4F54}"/>
            </a:ext>
          </a:extLst>
        </xdr:cNvPr>
        <xdr:cNvSpPr/>
      </xdr:nvSpPr>
      <xdr:spPr>
        <a:xfrm>
          <a:off x="3003176" y="4728883"/>
          <a:ext cx="2532529" cy="481853"/>
        </a:xfrm>
        <a:prstGeom prst="rect">
          <a:avLst/>
        </a:prstGeom>
        <a:solidFill>
          <a:sysClr val="window" lastClr="FFFFFF"/>
        </a:solidFill>
        <a:ln w="9525">
          <a:solidFill>
            <a:srgbClr val="C00000"/>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r>
            <a:rPr kumimoji="1" lang="ja-JP" altLang="en-US" sz="1100" b="1">
              <a:solidFill>
                <a:srgbClr val="C00000"/>
              </a:solidFill>
              <a:effectLst/>
              <a:latin typeface="BIZ UDPゴシック" panose="020B0400000000000000" pitchFamily="50" charset="-128"/>
              <a:ea typeface="BIZ UDPゴシック" panose="020B0400000000000000" pitchFamily="50" charset="-128"/>
              <a:cs typeface="+mn-cs"/>
            </a:rPr>
            <a:t>更新方法①</a:t>
          </a:r>
          <a:endParaRPr kumimoji="1" lang="en-US" altLang="ja-JP" sz="1100" b="1">
            <a:solidFill>
              <a:srgbClr val="C00000"/>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en-US" sz="1100" b="1">
              <a:solidFill>
                <a:srgbClr val="C00000"/>
              </a:solidFill>
              <a:effectLst/>
              <a:latin typeface="BIZ UDPゴシック" panose="020B0400000000000000" pitchFamily="50" charset="-128"/>
              <a:ea typeface="BIZ UDPゴシック" panose="020B0400000000000000" pitchFamily="50" charset="-128"/>
              <a:cs typeface="+mn-cs"/>
            </a:rPr>
            <a:t>「</a:t>
          </a:r>
          <a:r>
            <a:rPr kumimoji="1" lang="en-US" altLang="ja-JP" sz="1100" b="1">
              <a:solidFill>
                <a:srgbClr val="C00000"/>
              </a:solidFill>
              <a:effectLst/>
              <a:latin typeface="BIZ UDPゴシック" panose="020B0400000000000000" pitchFamily="50" charset="-128"/>
              <a:ea typeface="BIZ UDPゴシック" panose="020B0400000000000000" pitchFamily="50" charset="-128"/>
              <a:cs typeface="+mn-cs"/>
            </a:rPr>
            <a:t>Ctrl</a:t>
          </a:r>
          <a:r>
            <a:rPr kumimoji="1" lang="ja-JP" altLang="en-US" sz="1100" b="1">
              <a:solidFill>
                <a:srgbClr val="C00000"/>
              </a:solidFill>
              <a:effectLst/>
              <a:latin typeface="BIZ UDPゴシック" panose="020B0400000000000000" pitchFamily="50" charset="-128"/>
              <a:ea typeface="BIZ UDPゴシック" panose="020B0400000000000000" pitchFamily="50" charset="-128"/>
              <a:cs typeface="+mn-cs"/>
            </a:rPr>
            <a:t>」＋「</a:t>
          </a:r>
          <a:r>
            <a:rPr kumimoji="1" lang="en-US" altLang="ja-JP" sz="1100" b="1">
              <a:solidFill>
                <a:srgbClr val="C00000"/>
              </a:solidFill>
              <a:effectLst/>
              <a:latin typeface="BIZ UDPゴシック" panose="020B0400000000000000" pitchFamily="50" charset="-128"/>
              <a:ea typeface="BIZ UDPゴシック" panose="020B0400000000000000" pitchFamily="50" charset="-128"/>
              <a:cs typeface="+mn-cs"/>
            </a:rPr>
            <a:t>Alt</a:t>
          </a:r>
          <a:r>
            <a:rPr kumimoji="1" lang="ja-JP" altLang="en-US" sz="1100" b="1">
              <a:solidFill>
                <a:srgbClr val="C00000"/>
              </a:solidFill>
              <a:effectLst/>
              <a:latin typeface="BIZ UDPゴシック" panose="020B0400000000000000" pitchFamily="50" charset="-128"/>
              <a:ea typeface="BIZ UDPゴシック" panose="020B0400000000000000" pitchFamily="50" charset="-128"/>
              <a:cs typeface="+mn-cs"/>
            </a:rPr>
            <a:t>」＋「</a:t>
          </a:r>
          <a:r>
            <a:rPr kumimoji="1" lang="en-US" altLang="ja-JP" sz="1100" b="1">
              <a:solidFill>
                <a:srgbClr val="C00000"/>
              </a:solidFill>
              <a:effectLst/>
              <a:latin typeface="BIZ UDPゴシック" panose="020B0400000000000000" pitchFamily="50" charset="-128"/>
              <a:ea typeface="BIZ UDPゴシック" panose="020B0400000000000000" pitchFamily="50" charset="-128"/>
              <a:cs typeface="+mn-cs"/>
            </a:rPr>
            <a:t>F5</a:t>
          </a:r>
          <a:r>
            <a:rPr kumimoji="1" lang="ja-JP" altLang="en-US" sz="1100" b="1">
              <a:solidFill>
                <a:srgbClr val="C00000"/>
              </a:solidFill>
              <a:effectLst/>
              <a:latin typeface="BIZ UDPゴシック" panose="020B0400000000000000" pitchFamily="50" charset="-128"/>
              <a:ea typeface="BIZ UDPゴシック" panose="020B0400000000000000" pitchFamily="50" charset="-128"/>
              <a:cs typeface="+mn-cs"/>
            </a:rPr>
            <a:t>」を同時に押す</a:t>
          </a:r>
          <a:endParaRPr kumimoji="1" lang="en-US" altLang="ja-JP" sz="1100" b="1">
            <a:solidFill>
              <a:srgbClr val="C00000"/>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endParaRPr kumimoji="1" lang="en-US" altLang="ja-JP" sz="1100" b="1">
            <a:solidFill>
              <a:srgbClr val="C00000"/>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xdr:col>
      <xdr:colOff>1445560</xdr:colOff>
      <xdr:row>25</xdr:row>
      <xdr:rowOff>22411</xdr:rowOff>
    </xdr:from>
    <xdr:to>
      <xdr:col>3</xdr:col>
      <xdr:colOff>56030</xdr:colOff>
      <xdr:row>27</xdr:row>
      <xdr:rowOff>22411</xdr:rowOff>
    </xdr:to>
    <xdr:sp macro="" textlink="">
      <xdr:nvSpPr>
        <xdr:cNvPr id="48" name="正方形/長方形 47">
          <a:extLst>
            <a:ext uri="{FF2B5EF4-FFF2-40B4-BE49-F238E27FC236}">
              <a16:creationId xmlns:a16="http://schemas.microsoft.com/office/drawing/2014/main" id="{BC78A20C-73A5-4753-AA8A-38A23953212B}"/>
            </a:ext>
          </a:extLst>
        </xdr:cNvPr>
        <xdr:cNvSpPr/>
      </xdr:nvSpPr>
      <xdr:spPr>
        <a:xfrm>
          <a:off x="2073089" y="6376146"/>
          <a:ext cx="2442882" cy="493059"/>
        </a:xfrm>
        <a:prstGeom prst="rect">
          <a:avLst/>
        </a:prstGeom>
        <a:solidFill>
          <a:sysClr val="window" lastClr="FFFFFF"/>
        </a:solidFill>
        <a:ln w="9525">
          <a:solidFill>
            <a:srgbClr val="C00000"/>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r>
            <a:rPr kumimoji="1" lang="ja-JP" altLang="en-US" sz="1100" b="1">
              <a:solidFill>
                <a:srgbClr val="C00000"/>
              </a:solidFill>
              <a:effectLst/>
              <a:latin typeface="BIZ UDPゴシック" panose="020B0400000000000000" pitchFamily="50" charset="-128"/>
              <a:ea typeface="BIZ UDPゴシック" panose="020B0400000000000000" pitchFamily="50" charset="-128"/>
              <a:cs typeface="+mn-cs"/>
            </a:rPr>
            <a:t>更新方法②</a:t>
          </a:r>
          <a:endParaRPr kumimoji="1" lang="en-US" altLang="ja-JP" sz="1100" b="1">
            <a:solidFill>
              <a:srgbClr val="C00000"/>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en-US" sz="1000" b="1">
              <a:solidFill>
                <a:srgbClr val="C00000"/>
              </a:solidFill>
              <a:effectLst/>
              <a:latin typeface="BIZ UDPゴシック" panose="020B0400000000000000" pitchFamily="50" charset="-128"/>
              <a:ea typeface="BIZ UDPゴシック" panose="020B0400000000000000" pitchFamily="50" charset="-128"/>
              <a:cs typeface="+mn-cs"/>
            </a:rPr>
            <a:t>「データ」タブ→「すべて更新」をクリック</a:t>
          </a:r>
          <a:endParaRPr kumimoji="1" lang="en-US" altLang="ja-JP" sz="1000" b="1">
            <a:solidFill>
              <a:srgbClr val="C00000"/>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2</xdr:col>
      <xdr:colOff>1210235</xdr:colOff>
      <xdr:row>12</xdr:row>
      <xdr:rowOff>212912</xdr:rowOff>
    </xdr:from>
    <xdr:to>
      <xdr:col>2</xdr:col>
      <xdr:colOff>1221441</xdr:colOff>
      <xdr:row>25</xdr:row>
      <xdr:rowOff>22413</xdr:rowOff>
    </xdr:to>
    <xdr:cxnSp macro="">
      <xdr:nvCxnSpPr>
        <xdr:cNvPr id="53" name="直線矢印コネクタ 52">
          <a:extLst>
            <a:ext uri="{FF2B5EF4-FFF2-40B4-BE49-F238E27FC236}">
              <a16:creationId xmlns:a16="http://schemas.microsoft.com/office/drawing/2014/main" id="{BEE7B2AD-917E-4B2B-AAC2-AA3489EA6A0C}"/>
            </a:ext>
          </a:extLst>
        </xdr:cNvPr>
        <xdr:cNvCxnSpPr/>
      </xdr:nvCxnSpPr>
      <xdr:spPr>
        <a:xfrm>
          <a:off x="4426323" y="3361765"/>
          <a:ext cx="11206" cy="3014383"/>
        </a:xfrm>
        <a:prstGeom prst="straightConnector1">
          <a:avLst/>
        </a:prstGeom>
        <a:ln w="12700">
          <a:solidFill>
            <a:srgbClr val="FF0000"/>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638735</xdr:colOff>
      <xdr:row>11</xdr:row>
      <xdr:rowOff>235321</xdr:rowOff>
    </xdr:from>
    <xdr:to>
      <xdr:col>3</xdr:col>
      <xdr:colOff>649941</xdr:colOff>
      <xdr:row>18</xdr:row>
      <xdr:rowOff>89647</xdr:rowOff>
    </xdr:to>
    <xdr:cxnSp macro="">
      <xdr:nvCxnSpPr>
        <xdr:cNvPr id="56" name="直線矢印コネクタ 55">
          <a:extLst>
            <a:ext uri="{FF2B5EF4-FFF2-40B4-BE49-F238E27FC236}">
              <a16:creationId xmlns:a16="http://schemas.microsoft.com/office/drawing/2014/main" id="{803C0C88-2FA8-4D72-9C88-FEE0EE88968A}"/>
            </a:ext>
          </a:extLst>
        </xdr:cNvPr>
        <xdr:cNvCxnSpPr/>
      </xdr:nvCxnSpPr>
      <xdr:spPr>
        <a:xfrm>
          <a:off x="5098676" y="3137645"/>
          <a:ext cx="11206" cy="1580031"/>
        </a:xfrm>
        <a:prstGeom prst="straightConnector1">
          <a:avLst/>
        </a:prstGeom>
        <a:ln w="12700">
          <a:solidFill>
            <a:srgbClr val="FF0000"/>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xdr:col>
      <xdr:colOff>112059</xdr:colOff>
      <xdr:row>2</xdr:row>
      <xdr:rowOff>89647</xdr:rowOff>
    </xdr:from>
    <xdr:to>
      <xdr:col>9</xdr:col>
      <xdr:colOff>407694</xdr:colOff>
      <xdr:row>7</xdr:row>
      <xdr:rowOff>104949</xdr:rowOff>
    </xdr:to>
    <xdr:pic>
      <xdr:nvPicPr>
        <xdr:cNvPr id="7" name="図 6">
          <a:extLst>
            <a:ext uri="{FF2B5EF4-FFF2-40B4-BE49-F238E27FC236}">
              <a16:creationId xmlns:a16="http://schemas.microsoft.com/office/drawing/2014/main" id="{E777C5A2-A473-4FEF-AF9E-CABFB2734577}"/>
            </a:ext>
          </a:extLst>
        </xdr:cNvPr>
        <xdr:cNvPicPr>
          <a:picLocks noChangeAspect="1"/>
        </xdr:cNvPicPr>
      </xdr:nvPicPr>
      <xdr:blipFill>
        <a:blip xmlns:r="http://schemas.openxmlformats.org/officeDocument/2006/relationships" r:embed="rId4"/>
        <a:stretch>
          <a:fillRect/>
        </a:stretch>
      </xdr:blipFill>
      <xdr:spPr>
        <a:xfrm>
          <a:off x="8213912" y="773206"/>
          <a:ext cx="2581635" cy="124794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257737</xdr:colOff>
      <xdr:row>41</xdr:row>
      <xdr:rowOff>22412</xdr:rowOff>
    </xdr:from>
    <xdr:to>
      <xdr:col>5</xdr:col>
      <xdr:colOff>693965</xdr:colOff>
      <xdr:row>43</xdr:row>
      <xdr:rowOff>10841</xdr:rowOff>
    </xdr:to>
    <xdr:sp macro="" textlink="">
      <xdr:nvSpPr>
        <xdr:cNvPr id="2" name="テキスト ボックス 1">
          <a:extLst>
            <a:ext uri="{FF2B5EF4-FFF2-40B4-BE49-F238E27FC236}">
              <a16:creationId xmlns:a16="http://schemas.microsoft.com/office/drawing/2014/main" id="{0B3C9E96-43B4-4F99-A9C6-ECAD0D654679}"/>
            </a:ext>
          </a:extLst>
        </xdr:cNvPr>
        <xdr:cNvSpPr txBox="1"/>
      </xdr:nvSpPr>
      <xdr:spPr>
        <a:xfrm>
          <a:off x="829237" y="12037519"/>
          <a:ext cx="2817478" cy="342215"/>
        </a:xfrm>
        <a:prstGeom prst="borderCallout1">
          <a:avLst>
            <a:gd name="adj1" fmla="val 3753"/>
            <a:gd name="adj2" fmla="val 49376"/>
            <a:gd name="adj3" fmla="val -50699"/>
            <a:gd name="adj4" fmla="val 63157"/>
          </a:avLst>
        </a:prstGeom>
        <a:solidFill>
          <a:schemeClr val="lt1"/>
        </a:solidFill>
        <a:ln w="19050">
          <a:solidFill>
            <a:srgbClr val="C00000"/>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600"/>
            </a:lnSpc>
          </a:pPr>
          <a:r>
            <a:rPr lang="ja-JP" altLang="en-US" sz="9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各月の残高がマイナスにならないように計画する</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18</xdr:col>
      <xdr:colOff>89647</xdr:colOff>
      <xdr:row>6</xdr:row>
      <xdr:rowOff>0</xdr:rowOff>
    </xdr:from>
    <xdr:to>
      <xdr:col>18</xdr:col>
      <xdr:colOff>324971</xdr:colOff>
      <xdr:row>36</xdr:row>
      <xdr:rowOff>288952</xdr:rowOff>
    </xdr:to>
    <xdr:sp macro="" textlink="">
      <xdr:nvSpPr>
        <xdr:cNvPr id="3" name="右中かっこ 2">
          <a:extLst>
            <a:ext uri="{FF2B5EF4-FFF2-40B4-BE49-F238E27FC236}">
              <a16:creationId xmlns:a16="http://schemas.microsoft.com/office/drawing/2014/main" id="{D22A75EB-5D60-4BFA-95E1-FDC173401A46}"/>
            </a:ext>
          </a:extLst>
        </xdr:cNvPr>
        <xdr:cNvSpPr/>
      </xdr:nvSpPr>
      <xdr:spPr>
        <a:xfrm>
          <a:off x="17974235" y="1591235"/>
          <a:ext cx="235324" cy="8558893"/>
        </a:xfrm>
        <a:prstGeom prst="rightBrace">
          <a:avLst>
            <a:gd name="adj1" fmla="val 66234"/>
            <a:gd name="adj2" fmla="val 50000"/>
          </a:avLst>
        </a:prstGeom>
        <a:ln w="19050">
          <a:solidFill>
            <a:srgbClr val="FF0000"/>
          </a:solidFill>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425823</xdr:colOff>
      <xdr:row>18</xdr:row>
      <xdr:rowOff>145677</xdr:rowOff>
    </xdr:from>
    <xdr:to>
      <xdr:col>20</xdr:col>
      <xdr:colOff>605116</xdr:colOff>
      <xdr:row>23</xdr:row>
      <xdr:rowOff>2857</xdr:rowOff>
    </xdr:to>
    <xdr:sp macro="" textlink="">
      <xdr:nvSpPr>
        <xdr:cNvPr id="4" name="正方形/長方形 3">
          <a:extLst>
            <a:ext uri="{FF2B5EF4-FFF2-40B4-BE49-F238E27FC236}">
              <a16:creationId xmlns:a16="http://schemas.microsoft.com/office/drawing/2014/main" id="{131BAE12-6DE9-46AC-9D03-2AE208C8ECFE}"/>
            </a:ext>
          </a:extLst>
        </xdr:cNvPr>
        <xdr:cNvSpPr/>
      </xdr:nvSpPr>
      <xdr:spPr>
        <a:xfrm>
          <a:off x="18310411" y="5300383"/>
          <a:ext cx="1703293" cy="1426003"/>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lIns="72000" tIns="36000" rIns="72000" bIns="36000" rtlCol="0" anchor="ctr"/>
        <a:lstStyle/>
        <a:p>
          <a:pPr algn="l"/>
          <a:r>
            <a:rPr kumimoji="1" lang="ja-JP" altLang="en-US" sz="1000" baseline="0"/>
            <a:t>年間</a:t>
          </a:r>
          <a:r>
            <a:rPr kumimoji="1" lang="ja-JP" altLang="en-US" sz="1000"/>
            <a:t>の予定金額</a:t>
          </a:r>
          <a:endParaRPr kumimoji="1" lang="en-US" altLang="ja-JP" sz="1000"/>
        </a:p>
        <a:p>
          <a:pPr algn="l"/>
          <a:r>
            <a:rPr kumimoji="1" lang="en-US" altLang="ja-JP" sz="1000" u="sng">
              <a:solidFill>
                <a:srgbClr val="FF0000"/>
              </a:solidFill>
            </a:rPr>
            <a:t>※</a:t>
          </a:r>
          <a:r>
            <a:rPr kumimoji="1" lang="ja-JP" altLang="en-US" sz="1000" u="sng">
              <a:solidFill>
                <a:srgbClr val="FF0000"/>
              </a:solidFill>
            </a:rPr>
            <a:t>支出計と金額が一致する</a:t>
          </a:r>
          <a:br>
            <a:rPr kumimoji="1" lang="en-US" altLang="ja-JP" sz="1000" u="sng">
              <a:solidFill>
                <a:srgbClr val="FF0000"/>
              </a:solidFill>
            </a:rPr>
          </a:br>
          <a:r>
            <a:rPr kumimoji="1" lang="ja-JP" altLang="en-US" sz="1000" u="sng">
              <a:solidFill>
                <a:srgbClr val="FF0000"/>
              </a:solidFill>
            </a:rPr>
            <a:t>ように、収入を計画してください</a:t>
          </a:r>
          <a:endParaRPr kumimoji="1" lang="en-US" altLang="ja-JP" sz="1000" u="sng">
            <a:solidFill>
              <a:srgbClr val="FF0000"/>
            </a:solidFill>
          </a:endParaRPr>
        </a:p>
      </xdr:txBody>
    </xdr:sp>
    <xdr:clientData/>
  </xdr:twoCellAnchor>
  <xdr:twoCellAnchor>
    <xdr:from>
      <xdr:col>15</xdr:col>
      <xdr:colOff>470648</xdr:colOff>
      <xdr:row>40</xdr:row>
      <xdr:rowOff>156882</xdr:rowOff>
    </xdr:from>
    <xdr:to>
      <xdr:col>16</xdr:col>
      <xdr:colOff>1207765</xdr:colOff>
      <xdr:row>42</xdr:row>
      <xdr:rowOff>115981</xdr:rowOff>
    </xdr:to>
    <xdr:sp macro="" textlink="">
      <xdr:nvSpPr>
        <xdr:cNvPr id="5" name="テキスト ボックス 5">
          <a:extLst>
            <a:ext uri="{FF2B5EF4-FFF2-40B4-BE49-F238E27FC236}">
              <a16:creationId xmlns:a16="http://schemas.microsoft.com/office/drawing/2014/main" id="{57686715-ABAD-4165-9E9B-6892ED7BBFED}"/>
            </a:ext>
          </a:extLst>
        </xdr:cNvPr>
        <xdr:cNvSpPr txBox="1"/>
      </xdr:nvSpPr>
      <xdr:spPr>
        <a:xfrm>
          <a:off x="12617824" y="12012706"/>
          <a:ext cx="1656000" cy="295275"/>
        </a:xfrm>
        <a:prstGeom prst="borderCallout1">
          <a:avLst>
            <a:gd name="adj1" fmla="val 1663"/>
            <a:gd name="adj2" fmla="val 58807"/>
            <a:gd name="adj3" fmla="val -59364"/>
            <a:gd name="adj4" fmla="val 67262"/>
          </a:avLst>
        </a:prstGeom>
        <a:solidFill>
          <a:schemeClr val="lt1"/>
        </a:solidFill>
        <a:ln w="19050">
          <a:solidFill>
            <a:srgbClr val="C00000"/>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600"/>
            </a:lnSpc>
            <a:spcAft>
              <a:spcPts val="0"/>
            </a:spcAft>
          </a:pPr>
          <a:r>
            <a:rPr lang="ja-JP" altLang="en-US" sz="10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最終残高は</a:t>
          </a:r>
          <a:r>
            <a:rPr lang="ja-JP" altLang="en-US" sz="1000" b="1" u="sng"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必ず「</a:t>
          </a:r>
          <a:r>
            <a:rPr lang="en-US" altLang="ja-JP" sz="1000" b="1" u="sng"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0</a:t>
          </a:r>
          <a:r>
            <a:rPr lang="ja-JP" altLang="en-US" sz="1000" b="1" u="sng"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円」</a:t>
          </a:r>
          <a:endParaRPr lang="ja-JP" sz="1100" b="1" u="sng"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18</xdr:col>
      <xdr:colOff>78442</xdr:colOff>
      <xdr:row>1</xdr:row>
      <xdr:rowOff>11206</xdr:rowOff>
    </xdr:from>
    <xdr:to>
      <xdr:col>20</xdr:col>
      <xdr:colOff>277345</xdr:colOff>
      <xdr:row>2</xdr:row>
      <xdr:rowOff>55746</xdr:rowOff>
    </xdr:to>
    <xdr:sp macro="" textlink="">
      <xdr:nvSpPr>
        <xdr:cNvPr id="6" name="正方形/長方形 5">
          <a:extLst>
            <a:ext uri="{FF2B5EF4-FFF2-40B4-BE49-F238E27FC236}">
              <a16:creationId xmlns:a16="http://schemas.microsoft.com/office/drawing/2014/main" id="{4558BD5C-ACAF-474D-9E30-B0CC7F7BEAEF}"/>
            </a:ext>
          </a:extLst>
        </xdr:cNvPr>
        <xdr:cNvSpPr/>
      </xdr:nvSpPr>
      <xdr:spPr>
        <a:xfrm>
          <a:off x="17963030" y="179294"/>
          <a:ext cx="1722903" cy="425540"/>
        </a:xfrm>
        <a:prstGeom prst="rect">
          <a:avLst/>
        </a:prstGeom>
        <a:solidFill>
          <a:schemeClr val="accent4">
            <a:lumMod val="20000"/>
            <a:lumOff val="80000"/>
          </a:schemeClr>
        </a:solidFill>
        <a:ln w="28575">
          <a:solidFill>
            <a:sysClr val="windowText" lastClr="000000"/>
          </a:solidFill>
        </a:ln>
      </xdr:spPr>
      <xdr:style>
        <a:lnRef idx="2">
          <a:schemeClr val="accent2"/>
        </a:lnRef>
        <a:fillRef idx="1">
          <a:schemeClr val="lt1"/>
        </a:fillRef>
        <a:effectRef idx="0">
          <a:schemeClr val="accent2"/>
        </a:effectRef>
        <a:fontRef idx="minor">
          <a:schemeClr val="dk1"/>
        </a:fontRef>
      </xdr:style>
      <xdr:txBody>
        <a:bodyPr vertOverflow="clip" horzOverflow="clip" lIns="72000" tIns="36000" rIns="72000" bIns="36000" rtlCol="0" anchor="ctr"/>
        <a:lstStyle/>
        <a:p>
          <a:pPr algn="ctr"/>
          <a:r>
            <a:rPr kumimoji="1" lang="ja-JP" altLang="en-US" sz="1200" b="1">
              <a:solidFill>
                <a:sysClr val="windowText" lastClr="000000"/>
              </a:solidFill>
            </a:rPr>
            <a:t>この色の欄を入力</a:t>
          </a:r>
          <a:endParaRPr kumimoji="1" lang="en-US" altLang="ja-JP" sz="1200" b="1">
            <a:solidFill>
              <a:sysClr val="windowText" lastClr="000000"/>
            </a:solidFill>
          </a:endParaRPr>
        </a:p>
      </xdr:txBody>
    </xdr:sp>
    <xdr:clientData/>
  </xdr:twoCellAnchor>
  <xdr:twoCellAnchor>
    <xdr:from>
      <xdr:col>3</xdr:col>
      <xdr:colOff>930088</xdr:colOff>
      <xdr:row>13</xdr:row>
      <xdr:rowOff>159285</xdr:rowOff>
    </xdr:from>
    <xdr:to>
      <xdr:col>7</xdr:col>
      <xdr:colOff>313765</xdr:colOff>
      <xdr:row>14</xdr:row>
      <xdr:rowOff>170125</xdr:rowOff>
    </xdr:to>
    <xdr:sp macro="" textlink="">
      <xdr:nvSpPr>
        <xdr:cNvPr id="7" name="テキスト ボックス 6">
          <a:extLst>
            <a:ext uri="{FF2B5EF4-FFF2-40B4-BE49-F238E27FC236}">
              <a16:creationId xmlns:a16="http://schemas.microsoft.com/office/drawing/2014/main" id="{432CB009-3F55-47E4-A027-358533A3E0F3}"/>
            </a:ext>
          </a:extLst>
        </xdr:cNvPr>
        <xdr:cNvSpPr txBox="1"/>
      </xdr:nvSpPr>
      <xdr:spPr>
        <a:xfrm>
          <a:off x="1512794" y="3745167"/>
          <a:ext cx="3597089" cy="324605"/>
        </a:xfrm>
        <a:prstGeom prst="borderCallout1">
          <a:avLst>
            <a:gd name="adj1" fmla="val -6604"/>
            <a:gd name="adj2" fmla="val 35826"/>
            <a:gd name="adj3" fmla="val -61055"/>
            <a:gd name="adj4" fmla="val 24501"/>
          </a:avLst>
        </a:prstGeom>
        <a:solidFill>
          <a:schemeClr val="lt1"/>
        </a:solidFill>
        <a:ln w="19050">
          <a:solidFill>
            <a:srgbClr val="C00000"/>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600"/>
            </a:lnSpc>
          </a:pPr>
          <a:r>
            <a:rPr lang="ja-JP" altLang="en-US" sz="9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事業開始に要する経費は、補助申請１年目の団体のみ計上可。</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xdr:col>
      <xdr:colOff>739588</xdr:colOff>
      <xdr:row>1</xdr:row>
      <xdr:rowOff>358589</xdr:rowOff>
    </xdr:from>
    <xdr:to>
      <xdr:col>11</xdr:col>
      <xdr:colOff>470648</xdr:colOff>
      <xdr:row>3</xdr:row>
      <xdr:rowOff>111694</xdr:rowOff>
    </xdr:to>
    <xdr:sp macro="" textlink="">
      <xdr:nvSpPr>
        <xdr:cNvPr id="9" name="テキスト ボックス 8">
          <a:extLst>
            <a:ext uri="{FF2B5EF4-FFF2-40B4-BE49-F238E27FC236}">
              <a16:creationId xmlns:a16="http://schemas.microsoft.com/office/drawing/2014/main" id="{E95F6730-5BD7-42BF-A3B6-2A42A133093F}"/>
            </a:ext>
          </a:extLst>
        </xdr:cNvPr>
        <xdr:cNvSpPr txBox="1"/>
      </xdr:nvSpPr>
      <xdr:spPr>
        <a:xfrm>
          <a:off x="3697941" y="526677"/>
          <a:ext cx="5244354" cy="324605"/>
        </a:xfrm>
        <a:prstGeom prst="borderCallout1">
          <a:avLst>
            <a:gd name="adj1" fmla="val 96961"/>
            <a:gd name="adj2" fmla="val 31902"/>
            <a:gd name="adj3" fmla="val 239283"/>
            <a:gd name="adj4" fmla="val 19572"/>
          </a:avLst>
        </a:prstGeom>
        <a:solidFill>
          <a:schemeClr val="lt1"/>
        </a:solidFill>
        <a:ln w="19050">
          <a:solidFill>
            <a:srgbClr val="C00000"/>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600"/>
            </a:lnSpc>
          </a:pPr>
          <a:r>
            <a:rPr lang="ja-JP" altLang="en-US" sz="9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「①交付申請書」に記載された申請月の２か月後の月に、補助金交付申請額が自動で表示されます。</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962024</xdr:colOff>
      <xdr:row>7</xdr:row>
      <xdr:rowOff>228599</xdr:rowOff>
    </xdr:from>
    <xdr:to>
      <xdr:col>4</xdr:col>
      <xdr:colOff>866775</xdr:colOff>
      <xdr:row>27</xdr:row>
      <xdr:rowOff>47624</xdr:rowOff>
    </xdr:to>
    <xdr:sp macro="" textlink="">
      <xdr:nvSpPr>
        <xdr:cNvPr id="7" name="正方形/長方形 6">
          <a:extLst>
            <a:ext uri="{FF2B5EF4-FFF2-40B4-BE49-F238E27FC236}">
              <a16:creationId xmlns:a16="http://schemas.microsoft.com/office/drawing/2014/main" id="{569357E5-2C79-48AE-B9B5-78C825066FC6}"/>
            </a:ext>
          </a:extLst>
        </xdr:cNvPr>
        <xdr:cNvSpPr/>
      </xdr:nvSpPr>
      <xdr:spPr>
        <a:xfrm>
          <a:off x="1095374" y="2581274"/>
          <a:ext cx="4267201" cy="5457825"/>
        </a:xfrm>
        <a:prstGeom prst="rect">
          <a:avLst/>
        </a:prstGeom>
        <a:solidFill>
          <a:srgbClr val="F2F2F2">
            <a:alpha val="50196"/>
          </a:srgb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a:solidFill>
                <a:srgbClr val="FF0000"/>
              </a:solidFill>
              <a:latin typeface="BIZ UDPゴシック" panose="020B0400000000000000" pitchFamily="50" charset="-128"/>
              <a:ea typeface="BIZ UDPゴシック" panose="020B0400000000000000" pitchFamily="50" charset="-128"/>
            </a:rPr>
            <a:t>入力不要</a:t>
          </a:r>
        </a:p>
      </xdr:txBody>
    </xdr:sp>
    <xdr:clientData/>
  </xdr:twoCellAnchor>
  <xdr:twoCellAnchor>
    <xdr:from>
      <xdr:col>4</xdr:col>
      <xdr:colOff>57150</xdr:colOff>
      <xdr:row>0</xdr:row>
      <xdr:rowOff>28574</xdr:rowOff>
    </xdr:from>
    <xdr:to>
      <xdr:col>4</xdr:col>
      <xdr:colOff>1752600</xdr:colOff>
      <xdr:row>1</xdr:row>
      <xdr:rowOff>266699</xdr:rowOff>
    </xdr:to>
    <xdr:sp macro="" textlink="">
      <xdr:nvSpPr>
        <xdr:cNvPr id="8" name="正方形/長方形 7">
          <a:extLst>
            <a:ext uri="{FF2B5EF4-FFF2-40B4-BE49-F238E27FC236}">
              <a16:creationId xmlns:a16="http://schemas.microsoft.com/office/drawing/2014/main" id="{B9824E84-9133-45FA-8B47-D9A0C840C702}"/>
            </a:ext>
          </a:extLst>
        </xdr:cNvPr>
        <xdr:cNvSpPr/>
      </xdr:nvSpPr>
      <xdr:spPr>
        <a:xfrm>
          <a:off x="4552950" y="28574"/>
          <a:ext cx="1695450" cy="466725"/>
        </a:xfrm>
        <a:prstGeom prst="rect">
          <a:avLst/>
        </a:prstGeom>
        <a:solidFill>
          <a:sysClr val="window" lastClr="FFFFFF"/>
        </a:solidFill>
        <a:ln w="28575">
          <a:solidFill>
            <a:srgbClr val="C00000"/>
          </a:solidFill>
        </a:ln>
      </xdr:spPr>
      <xdr:style>
        <a:lnRef idx="2">
          <a:schemeClr val="accent2"/>
        </a:lnRef>
        <a:fillRef idx="1">
          <a:schemeClr val="lt1"/>
        </a:fillRef>
        <a:effectRef idx="0">
          <a:schemeClr val="accent2"/>
        </a:effectRef>
        <a:fontRef idx="minor">
          <a:schemeClr val="dk1"/>
        </a:fontRef>
      </xdr:style>
      <xdr:txBody>
        <a:bodyPr vertOverflow="clip" horzOverflow="clip" lIns="72000" tIns="36000" rIns="72000" bIns="36000" rtlCol="0" anchor="ctr"/>
        <a:lstStyle/>
        <a:p>
          <a:pPr algn="ctr"/>
          <a:r>
            <a:rPr kumimoji="1" lang="ja-JP" altLang="en-US" sz="900" b="1">
              <a:solidFill>
                <a:srgbClr val="C00000"/>
              </a:solidFill>
            </a:rPr>
            <a:t>自動で入力されるため、</a:t>
          </a:r>
          <a:endParaRPr kumimoji="1" lang="en-US" altLang="ja-JP" sz="900" b="1">
            <a:solidFill>
              <a:srgbClr val="C00000"/>
            </a:solidFill>
          </a:endParaRPr>
        </a:p>
        <a:p>
          <a:pPr algn="ctr"/>
          <a:r>
            <a:rPr kumimoji="1" lang="ja-JP" altLang="en-US" sz="900" b="1">
              <a:solidFill>
                <a:srgbClr val="C00000"/>
              </a:solidFill>
            </a:rPr>
            <a:t>このシートは入力不要です。</a:t>
          </a:r>
          <a:endParaRPr kumimoji="1" lang="en-US" altLang="ja-JP" sz="900" b="1">
            <a:solidFill>
              <a:srgbClr val="C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762001</xdr:colOff>
      <xdr:row>0</xdr:row>
      <xdr:rowOff>144729</xdr:rowOff>
    </xdr:from>
    <xdr:to>
      <xdr:col>8</xdr:col>
      <xdr:colOff>1720690</xdr:colOff>
      <xdr:row>3</xdr:row>
      <xdr:rowOff>17319</xdr:rowOff>
    </xdr:to>
    <xdr:sp macro="" textlink="">
      <xdr:nvSpPr>
        <xdr:cNvPr id="10" name="正方形/長方形 9">
          <a:extLst>
            <a:ext uri="{FF2B5EF4-FFF2-40B4-BE49-F238E27FC236}">
              <a16:creationId xmlns:a16="http://schemas.microsoft.com/office/drawing/2014/main" id="{2F6BDB19-CAEE-4E6E-B197-40692EDDE85A}"/>
            </a:ext>
          </a:extLst>
        </xdr:cNvPr>
        <xdr:cNvSpPr/>
      </xdr:nvSpPr>
      <xdr:spPr>
        <a:xfrm>
          <a:off x="15153410" y="144729"/>
          <a:ext cx="2742462" cy="859726"/>
        </a:xfrm>
        <a:prstGeom prst="rect">
          <a:avLst/>
        </a:prstGeom>
        <a:solidFill>
          <a:sysClr val="window" lastClr="FFFFFF"/>
        </a:solidFill>
        <a:ln w="28575">
          <a:solidFill>
            <a:srgbClr val="C00000"/>
          </a:solidFill>
        </a:ln>
      </xdr:spPr>
      <xdr:style>
        <a:lnRef idx="2">
          <a:schemeClr val="accent2"/>
        </a:lnRef>
        <a:fillRef idx="1">
          <a:schemeClr val="lt1"/>
        </a:fillRef>
        <a:effectRef idx="0">
          <a:schemeClr val="accent2"/>
        </a:effectRef>
        <a:fontRef idx="minor">
          <a:schemeClr val="dk1"/>
        </a:fontRef>
      </xdr:style>
      <xdr:txBody>
        <a:bodyPr vertOverflow="clip" horzOverflow="clip" lIns="72000" tIns="36000" rIns="72000" bIns="36000" rtlCol="0" anchor="ctr"/>
        <a:lstStyle/>
        <a:p>
          <a:pPr algn="ctr"/>
          <a:r>
            <a:rPr kumimoji="1" lang="ja-JP" altLang="en-US" sz="1800" b="1">
              <a:solidFill>
                <a:srgbClr val="C00000"/>
              </a:solidFill>
            </a:rPr>
            <a:t>自動で入力されるため、</a:t>
          </a:r>
          <a:endParaRPr kumimoji="1" lang="en-US" altLang="ja-JP" sz="1800" b="1">
            <a:solidFill>
              <a:srgbClr val="C00000"/>
            </a:solidFill>
          </a:endParaRPr>
        </a:p>
        <a:p>
          <a:pPr algn="ctr"/>
          <a:r>
            <a:rPr kumimoji="1" lang="ja-JP" altLang="en-US" sz="1800" b="1">
              <a:solidFill>
                <a:srgbClr val="C00000"/>
              </a:solidFill>
            </a:rPr>
            <a:t>このシートは入力不要です。</a:t>
          </a:r>
          <a:endParaRPr kumimoji="1" lang="en-US" altLang="ja-JP" sz="1800" b="1">
            <a:solidFill>
              <a:srgbClr val="C00000"/>
            </a:solidFill>
          </a:endParaRPr>
        </a:p>
      </xdr:txBody>
    </xdr:sp>
    <xdr:clientData/>
  </xdr:twoCellAnchor>
  <xdr:twoCellAnchor>
    <xdr:from>
      <xdr:col>1</xdr:col>
      <xdr:colOff>121227</xdr:colOff>
      <xdr:row>11</xdr:row>
      <xdr:rowOff>329046</xdr:rowOff>
    </xdr:from>
    <xdr:to>
      <xdr:col>1</xdr:col>
      <xdr:colOff>4779818</xdr:colOff>
      <xdr:row>11</xdr:row>
      <xdr:rowOff>779319</xdr:rowOff>
    </xdr:to>
    <xdr:sp macro="" textlink="">
      <xdr:nvSpPr>
        <xdr:cNvPr id="19" name="大かっこ 18">
          <a:extLst>
            <a:ext uri="{FF2B5EF4-FFF2-40B4-BE49-F238E27FC236}">
              <a16:creationId xmlns:a16="http://schemas.microsoft.com/office/drawing/2014/main" id="{BAC25C06-F8EB-4D2D-A867-2C90CE2D0274}"/>
            </a:ext>
          </a:extLst>
        </xdr:cNvPr>
        <xdr:cNvSpPr/>
      </xdr:nvSpPr>
      <xdr:spPr>
        <a:xfrm>
          <a:off x="502227" y="8208819"/>
          <a:ext cx="4658591" cy="450273"/>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121227</xdr:colOff>
      <xdr:row>24</xdr:row>
      <xdr:rowOff>415636</xdr:rowOff>
    </xdr:from>
    <xdr:to>
      <xdr:col>1</xdr:col>
      <xdr:colOff>4779818</xdr:colOff>
      <xdr:row>24</xdr:row>
      <xdr:rowOff>865909</xdr:rowOff>
    </xdr:to>
    <xdr:sp macro="" textlink="">
      <xdr:nvSpPr>
        <xdr:cNvPr id="23" name="大かっこ 22">
          <a:extLst>
            <a:ext uri="{FF2B5EF4-FFF2-40B4-BE49-F238E27FC236}">
              <a16:creationId xmlns:a16="http://schemas.microsoft.com/office/drawing/2014/main" id="{8E5C8425-F5FE-4AD9-87FE-47381371132E}"/>
            </a:ext>
          </a:extLst>
        </xdr:cNvPr>
        <xdr:cNvSpPr/>
      </xdr:nvSpPr>
      <xdr:spPr>
        <a:xfrm>
          <a:off x="502227" y="20313361"/>
          <a:ext cx="4658591" cy="450273"/>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142256</xdr:colOff>
      <xdr:row>22</xdr:row>
      <xdr:rowOff>432955</xdr:rowOff>
    </xdr:from>
    <xdr:to>
      <xdr:col>7</xdr:col>
      <xdr:colOff>431718</xdr:colOff>
      <xdr:row>23</xdr:row>
      <xdr:rowOff>446561</xdr:rowOff>
    </xdr:to>
    <xdr:sp macro="" textlink="">
      <xdr:nvSpPr>
        <xdr:cNvPr id="26" name="テキスト ボックス 4">
          <a:extLst>
            <a:ext uri="{FF2B5EF4-FFF2-40B4-BE49-F238E27FC236}">
              <a16:creationId xmlns:a16="http://schemas.microsoft.com/office/drawing/2014/main" id="{53B97C20-570C-4004-B46B-400362949BC8}"/>
            </a:ext>
          </a:extLst>
        </xdr:cNvPr>
        <xdr:cNvSpPr txBox="1"/>
      </xdr:nvSpPr>
      <xdr:spPr>
        <a:xfrm>
          <a:off x="9026483" y="18703637"/>
          <a:ext cx="5502235" cy="463879"/>
        </a:xfrm>
        <a:prstGeom prst="borderCallout1">
          <a:avLst>
            <a:gd name="adj1" fmla="val 52083"/>
            <a:gd name="adj2" fmla="val -50"/>
            <a:gd name="adj3" fmla="val 99373"/>
            <a:gd name="adj4" fmla="val -13148"/>
          </a:avLst>
        </a:prstGeom>
        <a:solidFill>
          <a:schemeClr val="lt1"/>
        </a:solidFill>
        <a:ln w="28575">
          <a:solidFill>
            <a:srgbClr val="C00000"/>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r>
            <a:rPr kumimoji="1" lang="ja-JP" altLang="ja-JP" sz="1600" b="1">
              <a:solidFill>
                <a:srgbClr val="C00000"/>
              </a:solidFill>
              <a:effectLst/>
              <a:latin typeface="+mn-lt"/>
              <a:ea typeface="+mn-ea"/>
              <a:cs typeface="+mn-cs"/>
            </a:rPr>
            <a:t>長期休業期間以外の実施日から優先的に４日分を入力</a:t>
          </a:r>
          <a:endParaRPr lang="ja-JP" altLang="ja-JP" sz="1100">
            <a:solidFill>
              <a:srgbClr val="C00000"/>
            </a:solidFill>
            <a:effectLst/>
          </a:endParaRPr>
        </a:p>
      </xdr:txBody>
    </xdr:sp>
    <xdr:clientData/>
  </xdr:twoCellAnchor>
  <xdr:twoCellAnchor>
    <xdr:from>
      <xdr:col>4</xdr:col>
      <xdr:colOff>1034143</xdr:colOff>
      <xdr:row>9</xdr:row>
      <xdr:rowOff>367394</xdr:rowOff>
    </xdr:from>
    <xdr:to>
      <xdr:col>7</xdr:col>
      <xdr:colOff>1006929</xdr:colOff>
      <xdr:row>10</xdr:row>
      <xdr:rowOff>326572</xdr:rowOff>
    </xdr:to>
    <xdr:sp macro="" textlink="">
      <xdr:nvSpPr>
        <xdr:cNvPr id="27" name="テキスト ボックス 4">
          <a:extLst>
            <a:ext uri="{FF2B5EF4-FFF2-40B4-BE49-F238E27FC236}">
              <a16:creationId xmlns:a16="http://schemas.microsoft.com/office/drawing/2014/main" id="{180CA03A-36E0-47DD-B8EE-DF56AAE74FF7}"/>
            </a:ext>
          </a:extLst>
        </xdr:cNvPr>
        <xdr:cNvSpPr txBox="1"/>
      </xdr:nvSpPr>
      <xdr:spPr>
        <a:xfrm>
          <a:off x="9906000" y="6123215"/>
          <a:ext cx="5184322" cy="421821"/>
        </a:xfrm>
        <a:prstGeom prst="borderCallout1">
          <a:avLst>
            <a:gd name="adj1" fmla="val 52083"/>
            <a:gd name="adj2" fmla="val -50"/>
            <a:gd name="adj3" fmla="val 99373"/>
            <a:gd name="adj4" fmla="val -13148"/>
          </a:avLst>
        </a:prstGeom>
        <a:solidFill>
          <a:schemeClr val="lt1"/>
        </a:solidFill>
        <a:ln w="28575">
          <a:solidFill>
            <a:srgbClr val="C00000"/>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r>
            <a:rPr kumimoji="1" lang="ja-JP" altLang="ja-JP" sz="1600" b="1">
              <a:solidFill>
                <a:srgbClr val="C00000"/>
              </a:solidFill>
              <a:effectLst/>
              <a:latin typeface="+mn-lt"/>
              <a:ea typeface="+mn-ea"/>
              <a:cs typeface="+mn-cs"/>
            </a:rPr>
            <a:t>長期休業期間以外の実施日から優先的に４日分を入力</a:t>
          </a:r>
          <a:endParaRPr lang="ja-JP" altLang="ja-JP" sz="1100">
            <a:solidFill>
              <a:srgbClr val="C00000"/>
            </a:solidFill>
            <a:effectLst/>
          </a:endParaRPr>
        </a:p>
      </xdr:txBody>
    </xdr:sp>
    <xdr:clientData/>
  </xdr:twoCellAnchor>
  <xdr:twoCellAnchor>
    <xdr:from>
      <xdr:col>2</xdr:col>
      <xdr:colOff>744683</xdr:colOff>
      <xdr:row>8</xdr:row>
      <xdr:rowOff>207819</xdr:rowOff>
    </xdr:from>
    <xdr:to>
      <xdr:col>7</xdr:col>
      <xdr:colOff>588819</xdr:colOff>
      <xdr:row>17</xdr:row>
      <xdr:rowOff>277091</xdr:rowOff>
    </xdr:to>
    <xdr:sp macro="" textlink="">
      <xdr:nvSpPr>
        <xdr:cNvPr id="30" name="正方形/長方形 29">
          <a:extLst>
            <a:ext uri="{FF2B5EF4-FFF2-40B4-BE49-F238E27FC236}">
              <a16:creationId xmlns:a16="http://schemas.microsoft.com/office/drawing/2014/main" id="{D238C668-77AC-42F3-BB5F-E6A2E5FF3F5E}"/>
            </a:ext>
          </a:extLst>
        </xdr:cNvPr>
        <xdr:cNvSpPr/>
      </xdr:nvSpPr>
      <xdr:spPr>
        <a:xfrm>
          <a:off x="6217228" y="3775364"/>
          <a:ext cx="8763000" cy="9888682"/>
        </a:xfrm>
        <a:prstGeom prst="rect">
          <a:avLst/>
        </a:prstGeom>
        <a:solidFill>
          <a:srgbClr val="F2F2F2">
            <a:alpha val="50196"/>
          </a:srgb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800">
              <a:solidFill>
                <a:srgbClr val="FF0000"/>
              </a:solidFill>
              <a:latin typeface="BIZ UDPゴシック" panose="020B0400000000000000" pitchFamily="50" charset="-128"/>
              <a:ea typeface="BIZ UDPゴシック" panose="020B0400000000000000" pitchFamily="50" charset="-128"/>
            </a:rPr>
            <a:t>入力不要</a:t>
          </a:r>
        </a:p>
      </xdr:txBody>
    </xdr:sp>
    <xdr:clientData/>
  </xdr:twoCellAnchor>
  <xdr:twoCellAnchor>
    <xdr:from>
      <xdr:col>2</xdr:col>
      <xdr:colOff>640773</xdr:colOff>
      <xdr:row>21</xdr:row>
      <xdr:rowOff>484909</xdr:rowOff>
    </xdr:from>
    <xdr:to>
      <xdr:col>7</xdr:col>
      <xdr:colOff>484909</xdr:colOff>
      <xdr:row>32</xdr:row>
      <xdr:rowOff>346363</xdr:rowOff>
    </xdr:to>
    <xdr:sp macro="" textlink="">
      <xdr:nvSpPr>
        <xdr:cNvPr id="31" name="正方形/長方形 30">
          <a:extLst>
            <a:ext uri="{FF2B5EF4-FFF2-40B4-BE49-F238E27FC236}">
              <a16:creationId xmlns:a16="http://schemas.microsoft.com/office/drawing/2014/main" id="{4816AF2B-20D3-417D-BA23-24D5284CA9F5}"/>
            </a:ext>
          </a:extLst>
        </xdr:cNvPr>
        <xdr:cNvSpPr/>
      </xdr:nvSpPr>
      <xdr:spPr>
        <a:xfrm>
          <a:off x="6113318" y="17196954"/>
          <a:ext cx="8763000" cy="10217727"/>
        </a:xfrm>
        <a:prstGeom prst="rect">
          <a:avLst/>
        </a:prstGeom>
        <a:solidFill>
          <a:srgbClr val="F2F2F2">
            <a:alpha val="50196"/>
          </a:srgb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800">
              <a:solidFill>
                <a:srgbClr val="FF0000"/>
              </a:solidFill>
              <a:latin typeface="BIZ UDPゴシック" panose="020B0400000000000000" pitchFamily="50" charset="-128"/>
              <a:ea typeface="BIZ UDPゴシック" panose="020B0400000000000000" pitchFamily="50" charset="-128"/>
            </a:rPr>
            <a:t>入力不要</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14</xdr:col>
      <xdr:colOff>341413</xdr:colOff>
      <xdr:row>0</xdr:row>
      <xdr:rowOff>402029</xdr:rowOff>
    </xdr:from>
    <xdr:to>
      <xdr:col>18</xdr:col>
      <xdr:colOff>462643</xdr:colOff>
      <xdr:row>4</xdr:row>
      <xdr:rowOff>13606</xdr:rowOff>
    </xdr:to>
    <xdr:sp macro="" textlink="">
      <xdr:nvSpPr>
        <xdr:cNvPr id="9" name="正方形/長方形 8">
          <a:extLst>
            <a:ext uri="{FF2B5EF4-FFF2-40B4-BE49-F238E27FC236}">
              <a16:creationId xmlns:a16="http://schemas.microsoft.com/office/drawing/2014/main" id="{AEB27272-2D9C-45B8-923A-F771CE378CCE}"/>
            </a:ext>
          </a:extLst>
        </xdr:cNvPr>
        <xdr:cNvSpPr/>
      </xdr:nvSpPr>
      <xdr:spPr>
        <a:xfrm>
          <a:off x="7498770" y="402029"/>
          <a:ext cx="2624944" cy="809006"/>
        </a:xfrm>
        <a:prstGeom prst="rect">
          <a:avLst/>
        </a:prstGeom>
        <a:solidFill>
          <a:sysClr val="window" lastClr="FFFFFF"/>
        </a:solidFill>
        <a:ln w="28575">
          <a:solidFill>
            <a:srgbClr val="C00000"/>
          </a:solidFill>
        </a:ln>
      </xdr:spPr>
      <xdr:style>
        <a:lnRef idx="2">
          <a:schemeClr val="accent2"/>
        </a:lnRef>
        <a:fillRef idx="1">
          <a:schemeClr val="lt1"/>
        </a:fillRef>
        <a:effectRef idx="0">
          <a:schemeClr val="accent2"/>
        </a:effectRef>
        <a:fontRef idx="minor">
          <a:schemeClr val="dk1"/>
        </a:fontRef>
      </xdr:style>
      <xdr:txBody>
        <a:bodyPr vertOverflow="clip" horzOverflow="clip" lIns="72000" tIns="36000" rIns="72000" bIns="36000" rtlCol="0" anchor="ctr"/>
        <a:lstStyle/>
        <a:p>
          <a:pPr algn="ctr"/>
          <a:r>
            <a:rPr kumimoji="1" lang="ja-JP" altLang="en-US" sz="1400" b="1">
              <a:solidFill>
                <a:srgbClr val="C00000"/>
              </a:solidFill>
            </a:rPr>
            <a:t>自動で入力されるため、</a:t>
          </a:r>
          <a:endParaRPr kumimoji="1" lang="en-US" altLang="ja-JP" sz="1400" b="1">
            <a:solidFill>
              <a:srgbClr val="C00000"/>
            </a:solidFill>
          </a:endParaRPr>
        </a:p>
        <a:p>
          <a:pPr algn="ctr"/>
          <a:r>
            <a:rPr kumimoji="1" lang="ja-JP" altLang="en-US" sz="1400" b="1">
              <a:solidFill>
                <a:srgbClr val="C00000"/>
              </a:solidFill>
            </a:rPr>
            <a:t>このシートは入力不要です。</a:t>
          </a:r>
          <a:endParaRPr kumimoji="1" lang="en-US" altLang="ja-JP" sz="1400" b="1">
            <a:solidFill>
              <a:srgbClr val="C00000"/>
            </a:solidFill>
          </a:endParaRPr>
        </a:p>
      </xdr:txBody>
    </xdr:sp>
    <xdr:clientData/>
  </xdr:twoCellAnchor>
  <xdr:twoCellAnchor>
    <xdr:from>
      <xdr:col>4</xdr:col>
      <xdr:colOff>281747</xdr:colOff>
      <xdr:row>9</xdr:row>
      <xdr:rowOff>219315</xdr:rowOff>
    </xdr:from>
    <xdr:to>
      <xdr:col>16</xdr:col>
      <xdr:colOff>382600</xdr:colOff>
      <xdr:row>54</xdr:row>
      <xdr:rowOff>54428</xdr:rowOff>
    </xdr:to>
    <xdr:sp macro="" textlink="">
      <xdr:nvSpPr>
        <xdr:cNvPr id="3" name="正方形/長方形 2">
          <a:extLst>
            <a:ext uri="{FF2B5EF4-FFF2-40B4-BE49-F238E27FC236}">
              <a16:creationId xmlns:a16="http://schemas.microsoft.com/office/drawing/2014/main" id="{4F962FBE-E942-4394-A087-B9393B5A30A7}"/>
            </a:ext>
          </a:extLst>
        </xdr:cNvPr>
        <xdr:cNvSpPr/>
      </xdr:nvSpPr>
      <xdr:spPr>
        <a:xfrm>
          <a:off x="1411140" y="2546136"/>
          <a:ext cx="7299031" cy="11414792"/>
        </a:xfrm>
        <a:prstGeom prst="rect">
          <a:avLst/>
        </a:prstGeom>
        <a:solidFill>
          <a:srgbClr val="F2F2F2">
            <a:alpha val="50196"/>
          </a:srgb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000">
              <a:solidFill>
                <a:srgbClr val="FF0000"/>
              </a:solidFill>
              <a:latin typeface="BIZ UDPゴシック" panose="020B0400000000000000" pitchFamily="50" charset="-128"/>
              <a:ea typeface="BIZ UDPゴシック" panose="020B0400000000000000" pitchFamily="50" charset="-128"/>
            </a:rPr>
            <a:t>入力不要</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666750</xdr:colOff>
      <xdr:row>13</xdr:row>
      <xdr:rowOff>149678</xdr:rowOff>
    </xdr:from>
    <xdr:to>
      <xdr:col>4</xdr:col>
      <xdr:colOff>762001</xdr:colOff>
      <xdr:row>15</xdr:row>
      <xdr:rowOff>27213</xdr:rowOff>
    </xdr:to>
    <xdr:sp macro="" textlink="">
      <xdr:nvSpPr>
        <xdr:cNvPr id="3" name="テキスト ボックス 2">
          <a:extLst>
            <a:ext uri="{FF2B5EF4-FFF2-40B4-BE49-F238E27FC236}">
              <a16:creationId xmlns:a16="http://schemas.microsoft.com/office/drawing/2014/main" id="{E100AF28-C85E-492D-A465-D335776C3582}"/>
            </a:ext>
          </a:extLst>
        </xdr:cNvPr>
        <xdr:cNvSpPr txBox="1"/>
      </xdr:nvSpPr>
      <xdr:spPr>
        <a:xfrm>
          <a:off x="1605643" y="5810249"/>
          <a:ext cx="6041572" cy="789214"/>
        </a:xfrm>
        <a:prstGeom prst="rect">
          <a:avLst/>
        </a:prstGeom>
        <a:solidFill>
          <a:schemeClr val="lt1"/>
        </a:solidFill>
        <a:ln w="38100">
          <a:solidFill>
            <a:srgbClr val="C00000"/>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600"/>
            </a:lnSpc>
            <a:spcAft>
              <a:spcPts val="0"/>
            </a:spcAft>
          </a:pPr>
          <a:r>
            <a:rPr lang="ja-JP" altLang="en-US" sz="1600" b="0" u="none"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定款または会則で定める役員全員を記載してください</a:t>
          </a:r>
          <a:endParaRPr lang="en-US" altLang="ja-JP" sz="1600" b="0" u="none"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endParaRPr>
        </a:p>
        <a:p>
          <a:pPr algn="ctr">
            <a:lnSpc>
              <a:spcPts val="1600"/>
            </a:lnSpc>
            <a:spcAft>
              <a:spcPts val="0"/>
            </a:spcAft>
          </a:pPr>
          <a:r>
            <a:rPr lang="ja-JP" altLang="en-US" sz="1600" b="0" u="none"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a:t>
          </a:r>
          <a:r>
            <a:rPr lang="ja-JP" altLang="en-US" sz="1600" b="0" u="sng"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役員以外は記載不要</a:t>
          </a:r>
          <a:r>
            <a:rPr lang="ja-JP" altLang="en-US" sz="1600" b="0" u="none"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です</a:t>
          </a:r>
          <a:endParaRPr lang="ja-JP" sz="2000" b="1" u="sng"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7</xdr:col>
      <xdr:colOff>112058</xdr:colOff>
      <xdr:row>0</xdr:row>
      <xdr:rowOff>201706</xdr:rowOff>
    </xdr:from>
    <xdr:to>
      <xdr:col>9</xdr:col>
      <xdr:colOff>310961</xdr:colOff>
      <xdr:row>1</xdr:row>
      <xdr:rowOff>246246</xdr:rowOff>
    </xdr:to>
    <xdr:sp macro="" textlink="">
      <xdr:nvSpPr>
        <xdr:cNvPr id="4" name="正方形/長方形 3">
          <a:extLst>
            <a:ext uri="{FF2B5EF4-FFF2-40B4-BE49-F238E27FC236}">
              <a16:creationId xmlns:a16="http://schemas.microsoft.com/office/drawing/2014/main" id="{1ACAEA4C-9C85-4449-8D67-2ABCF48C14A6}"/>
            </a:ext>
          </a:extLst>
        </xdr:cNvPr>
        <xdr:cNvSpPr/>
      </xdr:nvSpPr>
      <xdr:spPr>
        <a:xfrm>
          <a:off x="9334499" y="201706"/>
          <a:ext cx="1722903" cy="425540"/>
        </a:xfrm>
        <a:prstGeom prst="rect">
          <a:avLst/>
        </a:prstGeom>
        <a:solidFill>
          <a:schemeClr val="accent4">
            <a:lumMod val="20000"/>
            <a:lumOff val="80000"/>
          </a:schemeClr>
        </a:solidFill>
        <a:ln w="28575">
          <a:solidFill>
            <a:sysClr val="windowText" lastClr="000000"/>
          </a:solidFill>
        </a:ln>
      </xdr:spPr>
      <xdr:style>
        <a:lnRef idx="2">
          <a:schemeClr val="accent2"/>
        </a:lnRef>
        <a:fillRef idx="1">
          <a:schemeClr val="lt1"/>
        </a:fillRef>
        <a:effectRef idx="0">
          <a:schemeClr val="accent2"/>
        </a:effectRef>
        <a:fontRef idx="minor">
          <a:schemeClr val="dk1"/>
        </a:fontRef>
      </xdr:style>
      <xdr:txBody>
        <a:bodyPr vertOverflow="clip" horzOverflow="clip" lIns="72000" tIns="36000" rIns="72000" bIns="36000" rtlCol="0" anchor="ctr"/>
        <a:lstStyle/>
        <a:p>
          <a:pPr algn="ctr"/>
          <a:r>
            <a:rPr kumimoji="1" lang="ja-JP" altLang="en-US" sz="1200" b="1">
              <a:solidFill>
                <a:sysClr val="windowText" lastClr="000000"/>
              </a:solidFill>
            </a:rPr>
            <a:t>この色の欄を入力</a:t>
          </a:r>
          <a:endParaRPr kumimoji="1" lang="en-US" altLang="ja-JP" sz="1200" b="1">
            <a:solidFill>
              <a:sysClr val="windowText" lastClr="000000"/>
            </a:solidFill>
          </a:endParaRPr>
        </a:p>
      </xdr:txBody>
    </xdr:sp>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2" connectionId="3" xr16:uid="{2485FE3A-3900-4D31-91C5-C44AD81F2B2D}" autoFormatId="20" applyNumberFormats="0" applyBorderFormats="0" applyFontFormats="0" applyPatternFormats="0" applyAlignmentFormats="0" applyWidthHeightFormats="0">
  <queryTableRefresh nextId="6">
    <queryTableFields count="5">
      <queryTableField id="1" name="月" tableColumnId="1"/>
      <queryTableField id="2" name="インデックス" tableColumnId="2"/>
      <queryTableField id="3" name="月連番" tableColumnId="3"/>
      <queryTableField id="4" name="長期休業日該当" tableColumnId="4"/>
      <queryTableField id="5" name="日付" tableColumnId="5"/>
    </queryTableFields>
  </queryTableRefresh>
</queryTable>
</file>

<file path=xl/queryTables/queryTable10.xml><?xml version="1.0" encoding="utf-8"?>
<queryTable xmlns="http://schemas.openxmlformats.org/spreadsheetml/2006/main" xmlns:mc="http://schemas.openxmlformats.org/markup-compatibility/2006" xmlns:xr16="http://schemas.microsoft.com/office/spreadsheetml/2017/revision16" mc:Ignorable="xr16" name="ExternalData_10" connectionId="2" xr16:uid="{E959311F-AF40-4BDE-833F-D410A6971C8E}" autoFormatId="20" applyNumberFormats="0" applyBorderFormats="0" applyFontFormats="0" applyPatternFormats="0" applyAlignmentFormats="0" applyWidthHeightFormats="0">
  <queryTableRefresh nextId="6">
    <queryTableFields count="5">
      <queryTableField id="1" name="月" tableColumnId="1"/>
      <queryTableField id="2" name="インデックス" tableColumnId="2"/>
      <queryTableField id="3" name="月連番" tableColumnId="3"/>
      <queryTableField id="4" name="長期休業日該当" tableColumnId="4"/>
      <queryTableField id="5" name="日付" tableColumnId="5"/>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3" connectionId="4" xr16:uid="{4556D2E6-1A7E-4842-979A-5DBCF0054386}" autoFormatId="20" applyNumberFormats="0" applyBorderFormats="0" applyFontFormats="0" applyPatternFormats="0" applyAlignmentFormats="0" applyWidthHeightFormats="0">
  <queryTableRefresh nextId="5">
    <queryTableFields count="2">
      <queryTableField id="1" name="月" tableColumnId="1"/>
      <queryTableField id="2" name="加算除外日" tableColumnId="2"/>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4" connectionId="15" xr16:uid="{54C42A2B-4CEF-42C6-86E7-79F9688075E0}" autoFormatId="20" applyNumberFormats="0" applyBorderFormats="0" applyFontFormats="0" applyPatternFormats="0" applyAlignmentFormats="0" applyWidthHeightFormats="0">
  <queryTableRefresh nextId="5">
    <queryTableFields count="4">
      <queryTableField id="1" name="月" tableColumnId="1"/>
      <queryTableField id="2" name="対象日" tableColumnId="2"/>
      <queryTableField id="3" name="カウント" tableColumnId="3"/>
      <queryTableField id="4" name="インデックス" tableColumnId="4"/>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_5" connectionId="8" xr16:uid="{FAF94A76-6CA5-49F2-BF7E-8E153BB212A4}" autoFormatId="20" applyNumberFormats="0" applyBorderFormats="0" applyFontFormats="0" applyPatternFormats="0" applyAlignmentFormats="0" applyWidthHeightFormats="0">
  <queryTableRefresh nextId="5">
    <queryTableFields count="2">
      <queryTableField id="1" name="月" tableColumnId="1"/>
      <queryTableField id="2" name="加算対象日" tableColumnId="2"/>
    </queryTable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ExternalData_6" connectionId="10" xr16:uid="{70217124-E7C6-43B4-A070-E5E74F4DE45F}" autoFormatId="20" applyNumberFormats="0" applyBorderFormats="0" applyFontFormats="0" applyPatternFormats="0" applyAlignmentFormats="0" applyWidthHeightFormats="0">
  <queryTableRefresh nextId="4">
    <queryTableFields count="2">
      <queryTableField id="2" name="月" tableColumnId="2"/>
      <queryTableField id="1" name="カウント" tableColumnId="1"/>
    </queryTableFields>
  </queryTableRefresh>
</queryTable>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ExternalData_9" connectionId="9" xr16:uid="{67472E40-7935-4D7B-B84A-4225E8B14270}" autoFormatId="20" applyNumberFormats="0" applyBorderFormats="0" applyFontFormats="0" applyPatternFormats="0" applyAlignmentFormats="0" applyWidthHeightFormats="0">
  <queryTableRefresh nextId="5">
    <queryTableFields count="2">
      <queryTableField id="1" name="月" tableColumnId="1"/>
      <queryTableField id="2" name="加算対象日" tableColumnId="2"/>
    </queryTableFields>
  </queryTableRefresh>
</queryTable>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ExternalData_8" connectionId="5" xr16:uid="{05BE3AEB-E025-450B-8D29-84D9A26BC5A2}" autoFormatId="20" applyNumberFormats="0" applyBorderFormats="0" applyFontFormats="0" applyPatternFormats="0" applyAlignmentFormats="0" applyWidthHeightFormats="0">
  <queryTableRefresh nextId="5">
    <queryTableFields count="2">
      <queryTableField id="1" name="月" tableColumnId="1"/>
      <queryTableField id="2" name="加算除外日" tableColumnId="2"/>
    </queryTableFields>
  </queryTableRefresh>
</queryTable>
</file>

<file path=xl/queryTables/queryTable8.xml><?xml version="1.0" encoding="utf-8"?>
<queryTable xmlns="http://schemas.openxmlformats.org/spreadsheetml/2006/main" xmlns:mc="http://schemas.openxmlformats.org/markup-compatibility/2006" xmlns:xr16="http://schemas.microsoft.com/office/spreadsheetml/2017/revision16" mc:Ignorable="xr16" name="ExternalData_7" connectionId="14" xr16:uid="{1DF1E565-CEA4-4A4A-A463-622DC5D81BB7}" autoFormatId="20" applyNumberFormats="0" applyBorderFormats="0" applyFontFormats="0" applyPatternFormats="0" applyAlignmentFormats="0" applyWidthHeightFormats="0">
  <queryTableRefresh nextId="5">
    <queryTableFields count="4">
      <queryTableField id="1" name="月" tableColumnId="1"/>
      <queryTableField id="2" name="対象日_学習支援" tableColumnId="2"/>
      <queryTableField id="3" name="カウント" tableColumnId="3"/>
      <queryTableField id="4" name="インデックス" tableColumnId="4"/>
    </queryTableFields>
  </queryTableRefresh>
</queryTable>
</file>

<file path=xl/queryTables/queryTable9.xml><?xml version="1.0" encoding="utf-8"?>
<queryTable xmlns="http://schemas.openxmlformats.org/spreadsheetml/2006/main" xmlns:mc="http://schemas.openxmlformats.org/markup-compatibility/2006" xmlns:xr16="http://schemas.microsoft.com/office/spreadsheetml/2017/revision16" mc:Ignorable="xr16" name="ExternalData_6" connectionId="11" xr16:uid="{F9CD0388-81BC-41CB-895B-6EBE51077EDC}" autoFormatId="20" applyNumberFormats="0" applyBorderFormats="0" applyFontFormats="0" applyPatternFormats="0" applyAlignmentFormats="0" applyWidthHeightFormats="0">
  <queryTableRefresh nextId="3">
    <queryTableFields count="2">
      <queryTableField id="1" name="月" tableColumnId="1"/>
      <queryTableField id="2" name="カウント" tableColumnId="2"/>
    </queryTableFields>
  </queryTableRefresh>
</queryTable>
</file>

<file path=xl/tables/_rels/table10.xml.rels><?xml version="1.0" encoding="UTF-8" standalone="yes"?>
<Relationships xmlns="http://schemas.openxmlformats.org/package/2006/relationships"><Relationship Id="rId1" Type="http://schemas.openxmlformats.org/officeDocument/2006/relationships/queryTable" Target="../queryTables/queryTable8.xml"/></Relationships>
</file>

<file path=xl/tables/_rels/table11.xml.rels><?xml version="1.0" encoding="UTF-8" standalone="yes"?>
<Relationships xmlns="http://schemas.openxmlformats.org/package/2006/relationships"><Relationship Id="rId1" Type="http://schemas.openxmlformats.org/officeDocument/2006/relationships/queryTable" Target="../queryTables/queryTable9.xml"/></Relationships>
</file>

<file path=xl/tables/_rels/table12.xml.rels><?xml version="1.0" encoding="UTF-8" standalone="yes"?>
<Relationships xmlns="http://schemas.openxmlformats.org/package/2006/relationships"><Relationship Id="rId1" Type="http://schemas.openxmlformats.org/officeDocument/2006/relationships/queryTable" Target="../queryTables/queryTable10.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7.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8.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_rels/table9.xml.rels><?xml version="1.0" encoding="UTF-8" standalone="yes"?>
<Relationships xmlns="http://schemas.openxmlformats.org/package/2006/relationships"><Relationship Id="rId1" Type="http://schemas.openxmlformats.org/officeDocument/2006/relationships/queryTable" Target="../queryTables/queryTable7.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2A9C323-F4A1-416F-AD27-F3FDBE66A4A1}" name="T_年間事業計画" displayName="T_年間事業計画" ref="A3:F33" totalsRowShown="0" headerRowDxfId="19" headerRowBorderDxfId="18" tableBorderDxfId="17" totalsRowBorderDxfId="16">
  <autoFilter ref="A3:F33" xr:uid="{82A9C323-F4A1-416F-AD27-F3FDBE66A4A1}"/>
  <tableColumns count="6">
    <tableColumn id="1" xr3:uid="{9AD2D12E-246A-46E5-81B9-5931E77E59B3}" name="№" dataDxfId="15">
      <calculatedColumnFormula>IF(T_年間事業計画[[#This Row],[開催予定日]]="","",COUNTIF(INDEX(T_年間事業計画[開催予定日],1):T_年間事業計画[[#This Row],[開催予定日]],"&lt;&gt;"))</calculatedColumnFormula>
    </tableColumn>
    <tableColumn id="2" xr3:uid="{DDFFB9AE-FDC0-412C-8DAC-70168306DF6A}" name="開催予定日" dataDxfId="14"/>
    <tableColumn id="3" xr3:uid="{BC4F2BDC-5037-453E-AED3-9BEE5C45FDE6}" name="学習支援" dataDxfId="13"/>
    <tableColumn id="4" xr3:uid="{EFDCB1F0-F2DB-4826-9DFD-6D5A3B87EAD5}" name="利用想定人数" dataDxfId="12"/>
    <tableColumn id="6" xr3:uid="{73454BFF-5B2A-4C5E-9BDF-4A57A6E0C417}" name="長期休業" dataDxfId="11">
      <calculatedColumnFormula>IF(ISNUMBER(MATCH(T_年間事業計画[[#This Row],[開催予定日]], T_長期休業日[長期休業日], 0)), "※", "")</calculatedColumnFormula>
    </tableColumn>
    <tableColumn id="7" xr3:uid="{6FF5BCC8-2376-437C-8750-FA98C366E67D}" name="重複チェック" dataDxfId="10">
      <calculatedColumnFormula>IF(T_年間事業計画[[#This Row],[開催予定日]]="","",IF(COUNTIF(T_年間事業計画[開催予定日],T_年間事業計画[[#This Row],[開催予定日]])&gt;1,"日付が重複しています",""))</calculatedColumnFormula>
    </tableColumn>
  </tableColumns>
  <tableStyleInfo name="TableStyleLight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5129D188-4DBD-4B5B-A0D8-9F7D2E43C772}" name="対象日_学習支援" displayName="対象日_学習支援" ref="H18:K30" tableType="queryTable" totalsRowShown="0">
  <autoFilter ref="H18:K30" xr:uid="{5129D188-4DBD-4B5B-A0D8-9F7D2E43C772}"/>
  <tableColumns count="4">
    <tableColumn id="1" xr3:uid="{4B491047-44E8-4940-824C-2C98E19C93A2}" uniqueName="1" name="月" queryTableFieldId="1"/>
    <tableColumn id="2" xr3:uid="{A6938646-AE72-4ECE-BEB3-388FF5F9323C}" uniqueName="2" name="対象日_学習支援" queryTableFieldId="2" dataDxfId="2"/>
    <tableColumn id="3" xr3:uid="{5B281631-3AB3-44D3-B0A4-F62D9537C24E}" uniqueName="3" name="カウント" queryTableFieldId="3"/>
    <tableColumn id="4" xr3:uid="{D9E16179-97B6-4EFD-8F4A-1BBCDAF3E442}" uniqueName="4" name="インデックス" queryTableFieldId="4"/>
  </tableColumns>
  <tableStyleInfo name="TableStyleMedium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2BA4B3D-7B28-4868-ACAA-0E8ABDED13D8}" name="開催数_加算対象件数_学習支援" displayName="開催数_加算対象件数_学習支援" ref="S18:T22" tableType="queryTable" totalsRowShown="0">
  <autoFilter ref="S18:T22" xr:uid="{62BA4B3D-7B28-4868-ACAA-0E8ABDED13D8}"/>
  <tableColumns count="2">
    <tableColumn id="1" xr3:uid="{57887849-4B45-4FDF-9F46-60897EDA5FB0}" uniqueName="1" name="月" queryTableFieldId="1"/>
    <tableColumn id="2" xr3:uid="{6859A53B-7EF0-48A5-A88E-66E6FC099B22}" uniqueName="2" name="カウント" queryTableFieldId="2"/>
  </tableColumns>
  <tableStyleInfo name="TableStyleMedium10"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E0C0382-9424-4874-ADFF-F393BE35B883}" name="加算対象日グループ化_学習支援" displayName="加算対象日グループ化_学習支援" ref="B3:F32" tableType="queryTable" totalsRowShown="0">
  <autoFilter ref="B3:F32" xr:uid="{9E0C0382-9424-4874-ADFF-F393BE35B883}"/>
  <tableColumns count="5">
    <tableColumn id="1" xr3:uid="{673A8712-52C3-48A7-AD5C-D90660AF60F0}" uniqueName="1" name="月" queryTableFieldId="1"/>
    <tableColumn id="2" xr3:uid="{264114F5-58B0-4C92-A1D0-24C5D6C8A9DC}" uniqueName="2" name="インデックス" queryTableFieldId="2"/>
    <tableColumn id="3" xr3:uid="{B43047B8-F622-45CA-A8A5-4294B7377D6F}" uniqueName="3" name="月連番" queryTableFieldId="3"/>
    <tableColumn id="4" xr3:uid="{7FC5FC2B-52E9-4013-8C3B-30CA454184B9}" uniqueName="4" name="長期休業日該当" queryTableFieldId="4"/>
    <tableColumn id="5" xr3:uid="{494D38FB-59A2-4B0C-9075-369D74DA059D}" uniqueName="5" name="日付" queryTableFieldId="5"/>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E01AC69-D0A2-4390-B166-F98217066AF5}" name="T_長期休業日" displayName="T_長期休業日" ref="B2:C65" totalsRowShown="0">
  <autoFilter ref="B2:C65" xr:uid="{5E01AC69-D0A2-4390-B166-F98217066AF5}"/>
  <tableColumns count="2">
    <tableColumn id="1" xr3:uid="{89A6B77D-3168-4A64-B2E8-84A203751793}" name="長期休業日" dataDxfId="9"/>
    <tableColumn id="2" xr3:uid="{85E19E0F-8109-490F-A5C8-7938F51FBCC7}" name="長期休業種類" dataDxfId="8"/>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4997F3A-7017-4053-818F-436BA7839C56}" name="加算対象日グループ化_全体" displayName="加算対象日グループ化_全体" ref="B3:F33" tableType="queryTable" totalsRowShown="0">
  <autoFilter ref="B3:F33" xr:uid="{94997F3A-7017-4053-818F-436BA7839C56}"/>
  <tableColumns count="5">
    <tableColumn id="1" xr3:uid="{8135AA8F-71B0-4887-AA5E-F2CC7CE3D64B}" uniqueName="1" name="月" queryTableFieldId="1"/>
    <tableColumn id="2" xr3:uid="{90B3731A-58D7-4013-A3DB-8D469522BF7C}" uniqueName="2" name="インデックス" queryTableFieldId="2"/>
    <tableColumn id="3" xr3:uid="{6132C9A5-C8F0-4999-A8A6-725088905DBD}" uniqueName="3" name="月連番" queryTableFieldId="3"/>
    <tableColumn id="4" xr3:uid="{C8F26BA3-94A6-4841-874D-0B0900FD1D4F}" uniqueName="4" name="長期休業日該当" queryTableFieldId="4"/>
    <tableColumn id="5" xr3:uid="{44DCF2E5-A09C-4768-8E4C-872073B55D0F}" uniqueName="5" name="日付" queryTableFieldId="5"/>
  </tableColumns>
  <tableStyleInfo name="TableStyleMedium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D643513-F838-4B0B-A11D-BEB4220B837C}" name="開催数_加算除外日" displayName="開催数_加算除外日" ref="M18:N30" tableType="queryTable" totalsRowShown="0">
  <autoFilter ref="M18:N30" xr:uid="{9D643513-F838-4B0B-A11D-BEB4220B837C}"/>
  <tableColumns count="2">
    <tableColumn id="1" xr3:uid="{3CD1B779-7E7D-4C94-90F4-2F21614562A9}" uniqueName="1" name="月" queryTableFieldId="1"/>
    <tableColumn id="2" xr3:uid="{8F183559-88A2-429D-93E0-F774D5984254}" uniqueName="2" name="加算除外日" queryTableFieldId="2" dataDxfId="7"/>
  </tableColumns>
  <tableStyleInfo name="TableStyleMedium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E08346D-2CF9-494A-AAF2-408EC1F7B88A}" name="対象日_全体" displayName="対象日_全体" ref="H18:K30" tableType="queryTable" totalsRowShown="0">
  <autoFilter ref="H18:K30" xr:uid="{4E08346D-2CF9-494A-AAF2-408EC1F7B88A}"/>
  <tableColumns count="4">
    <tableColumn id="1" xr3:uid="{54F57352-F7D7-4278-B2D7-5874A529A423}" uniqueName="1" name="月" queryTableFieldId="1"/>
    <tableColumn id="2" xr3:uid="{82AECDE9-3664-4540-8676-6A6E1B97D43B}" uniqueName="2" name="対象日" queryTableFieldId="2" dataDxfId="6"/>
    <tableColumn id="3" xr3:uid="{26738D1C-861E-43F9-A4D9-B3139FB9B612}" uniqueName="3" name="カウント" queryTableFieldId="3"/>
    <tableColumn id="4" xr3:uid="{AAA6ABC0-2DC7-4A12-A44B-ABC3E4F339A8}" uniqueName="4" name="インデックス" queryTableFieldId="4"/>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FAC1DD9-CC90-4DFA-B677-C23105864101}" name="開催数_加算対象" displayName="開催数_加算対象" ref="P18:Q22" tableType="queryTable" totalsRowShown="0">
  <autoFilter ref="P18:Q22" xr:uid="{6FAC1DD9-CC90-4DFA-B677-C23105864101}"/>
  <tableColumns count="2">
    <tableColumn id="1" xr3:uid="{32E56B8C-D093-43E9-B0BD-353032AABF38}" uniqueName="1" name="月" queryTableFieldId="1"/>
    <tableColumn id="2" xr3:uid="{035B9D1F-F870-4819-B195-CC5A24B8BDF8}" uniqueName="2" name="加算対象日" queryTableFieldId="2" dataDxfId="5"/>
  </tableColumns>
  <tableStyleInfo name="TableStyleMedium10"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20F5DB7-9891-49D1-9CAA-58593BC5D38D}" name="開催数_加算対象件数" displayName="開催数_加算対象件数" ref="S18:T22" tableType="queryTable" totalsRowShown="0">
  <autoFilter ref="S18:T22" xr:uid="{620F5DB7-9891-49D1-9CAA-58593BC5D38D}"/>
  <tableColumns count="2">
    <tableColumn id="2" xr3:uid="{8CABBC94-87B0-45A9-8DA7-FACD3854A60F}" uniqueName="2" name="月" queryTableFieldId="2"/>
    <tableColumn id="1" xr3:uid="{29874068-F91A-4016-BE35-D5CD93EF0326}" uniqueName="1" name="カウント" queryTableFieldId="1"/>
  </tableColumns>
  <tableStyleInfo name="TableStyleMedium10"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C7667B75-D24E-4126-A23B-436FE384A369}" name="開催数_加算対象_学習支援" displayName="開催数_加算対象_学習支援" ref="P18:Q22" tableType="queryTable" totalsRowShown="0">
  <autoFilter ref="P18:Q22" xr:uid="{C7667B75-D24E-4126-A23B-436FE384A369}"/>
  <tableColumns count="2">
    <tableColumn id="1" xr3:uid="{5455FBF0-CE2C-4ABD-9F66-831818A85D36}" uniqueName="1" name="月" queryTableFieldId="1"/>
    <tableColumn id="2" xr3:uid="{C5E0A285-62C3-4A15-A574-3FBB3F07B40A}" uniqueName="2" name="加算対象日" queryTableFieldId="2" dataDxfId="4"/>
  </tableColumns>
  <tableStyleInfo name="TableStyleMedium10"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BC214197-DEFC-4FAD-B6F2-C21AC49799E8}" name="開催数_加算除外日_学習支援" displayName="開催数_加算除外日_学習支援" ref="M18:N30" tableType="queryTable" totalsRowShown="0">
  <autoFilter ref="M18:N30" xr:uid="{BC214197-DEFC-4FAD-B6F2-C21AC49799E8}"/>
  <tableColumns count="2">
    <tableColumn id="1" xr3:uid="{37850B58-2622-4F08-AAB8-3A6853B5BA05}" uniqueName="1" name="月" queryTableFieldId="1"/>
    <tableColumn id="2" xr3:uid="{0D802268-4AA7-4692-9FF9-CF78F5C7F8DF}" uniqueName="2" name="加算除外日" queryTableFieldId="2" dataDxfId="3"/>
  </tableColumns>
  <tableStyleInfo name="TableStyleMedium8"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Meiryo UI">
      <a:majorFont>
        <a:latin typeface="Meiryo UI"/>
        <a:ea typeface="Meiryo UI"/>
        <a:cs typeface=""/>
      </a:majorFont>
      <a:minorFont>
        <a:latin typeface="Meiryo UI"/>
        <a:ea typeface="Meiryo UI"/>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table" Target="../tables/table2.xml"/></Relationships>
</file>

<file path=xl/worksheets/_rels/sheet7.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6.bin"/><Relationship Id="rId6" Type="http://schemas.openxmlformats.org/officeDocument/2006/relationships/table" Target="../tables/table7.xml"/><Relationship Id="rId5" Type="http://schemas.openxmlformats.org/officeDocument/2006/relationships/table" Target="../tables/table6.xml"/><Relationship Id="rId4" Type="http://schemas.openxmlformats.org/officeDocument/2006/relationships/table" Target="../tables/table5.xml"/></Relationships>
</file>

<file path=xl/worksheets/_rels/sheet8.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table" Target="../tables/table8.xml"/><Relationship Id="rId5" Type="http://schemas.openxmlformats.org/officeDocument/2006/relationships/table" Target="../tables/table12.xml"/><Relationship Id="rId4" Type="http://schemas.openxmlformats.org/officeDocument/2006/relationships/table" Target="../tables/table1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8"/>
  <sheetViews>
    <sheetView workbookViewId="0"/>
  </sheetViews>
  <sheetFormatPr defaultRowHeight="15.75" x14ac:dyDescent="0.25"/>
  <cols>
    <col min="1" max="1" width="15.6640625" bestFit="1" customWidth="1"/>
    <col min="2" max="2" width="16.44140625" bestFit="1" customWidth="1"/>
  </cols>
  <sheetData>
    <row r="1" spans="1:3" x14ac:dyDescent="0.25">
      <c r="A1" s="1" t="s">
        <v>13</v>
      </c>
      <c r="B1" s="1" t="s">
        <v>14</v>
      </c>
      <c r="C1" s="1" t="s">
        <v>15</v>
      </c>
    </row>
    <row r="2" spans="1:3" x14ac:dyDescent="0.25">
      <c r="A2" t="s">
        <v>8</v>
      </c>
      <c r="B2" t="s">
        <v>10</v>
      </c>
      <c r="C2" t="s">
        <v>0</v>
      </c>
    </row>
    <row r="3" spans="1:3" x14ac:dyDescent="0.25">
      <c r="A3" t="s">
        <v>7</v>
      </c>
      <c r="B3" t="s">
        <v>11</v>
      </c>
      <c r="C3" t="s">
        <v>1</v>
      </c>
    </row>
    <row r="4" spans="1:3" x14ac:dyDescent="0.25">
      <c r="A4" t="s">
        <v>6</v>
      </c>
      <c r="B4" t="s">
        <v>12</v>
      </c>
      <c r="C4" t="s">
        <v>16</v>
      </c>
    </row>
    <row r="5" spans="1:3" x14ac:dyDescent="0.25">
      <c r="A5" t="s">
        <v>9</v>
      </c>
      <c r="C5" t="s">
        <v>2</v>
      </c>
    </row>
    <row r="6" spans="1:3" x14ac:dyDescent="0.25">
      <c r="C6" t="s">
        <v>3</v>
      </c>
    </row>
    <row r="7" spans="1:3" x14ac:dyDescent="0.25">
      <c r="C7" t="s">
        <v>4</v>
      </c>
    </row>
    <row r="8" spans="1:3" x14ac:dyDescent="0.25">
      <c r="C8" t="s">
        <v>5</v>
      </c>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D5A14-ACA3-4EAC-BFA1-06B3DAF77832}">
  <sheetPr>
    <tabColor theme="0"/>
    <outlinePr summaryBelow="0" summaryRight="0"/>
    <pageSetUpPr fitToPage="1"/>
  </sheetPr>
  <dimension ref="A1:K46"/>
  <sheetViews>
    <sheetView view="pageBreakPreview" zoomScale="115" zoomScaleNormal="100" zoomScaleSheetLayoutView="115" workbookViewId="0">
      <selection activeCell="J13" sqref="J13"/>
    </sheetView>
  </sheetViews>
  <sheetFormatPr defaultRowHeight="18" customHeight="1" x14ac:dyDescent="0.25"/>
  <cols>
    <col min="1" max="1" width="1.5546875" style="68" customWidth="1"/>
    <col min="2" max="2" width="18.77734375" style="68" customWidth="1"/>
    <col min="3" max="3" width="11.33203125" style="68" customWidth="1"/>
    <col min="4" max="5" width="20.77734375" style="68" customWidth="1"/>
    <col min="6" max="6" width="3.109375" style="68" customWidth="1"/>
    <col min="7" max="8" width="8.88671875" style="68"/>
    <col min="9" max="9" width="4" style="68" customWidth="1"/>
    <col min="10" max="16384" width="8.88671875" style="68"/>
  </cols>
  <sheetData>
    <row r="1" spans="1:5" ht="18" customHeight="1" x14ac:dyDescent="0.25">
      <c r="A1" s="66" t="s">
        <v>70</v>
      </c>
      <c r="B1" s="67"/>
    </row>
    <row r="2" spans="1:5" ht="61.5" customHeight="1" thickBot="1" x14ac:dyDescent="0.3">
      <c r="A2" s="496" t="s">
        <v>227</v>
      </c>
      <c r="B2" s="496"/>
      <c r="C2" s="496"/>
      <c r="D2" s="496"/>
      <c r="E2" s="496"/>
    </row>
    <row r="3" spans="1:5" ht="23.25" customHeight="1" thickBot="1" x14ac:dyDescent="0.3">
      <c r="B3" s="69"/>
      <c r="C3" s="70" t="s">
        <v>71</v>
      </c>
      <c r="D3" s="578" t="str">
        <f>①交付申請書!M8</f>
        <v>天神こども支援グループ</v>
      </c>
      <c r="E3" s="579"/>
    </row>
    <row r="4" spans="1:5" ht="23.25" customHeight="1" x14ac:dyDescent="0.15">
      <c r="A4" s="71" t="s">
        <v>72</v>
      </c>
      <c r="C4" s="66"/>
      <c r="D4" s="66"/>
      <c r="E4" s="66"/>
    </row>
    <row r="5" spans="1:5" ht="23.25" customHeight="1" x14ac:dyDescent="0.25">
      <c r="A5" s="580" t="s">
        <v>73</v>
      </c>
      <c r="B5" s="580"/>
      <c r="C5" s="72" t="s">
        <v>74</v>
      </c>
      <c r="D5" s="581" t="s">
        <v>75</v>
      </c>
      <c r="E5" s="582"/>
    </row>
    <row r="6" spans="1:5" ht="18" customHeight="1" x14ac:dyDescent="0.25">
      <c r="A6" s="589"/>
      <c r="B6" s="586" t="s">
        <v>76</v>
      </c>
      <c r="C6" s="583">
        <f>SUM(E6:E9)</f>
        <v>321000</v>
      </c>
      <c r="D6" s="73" t="s">
        <v>77</v>
      </c>
      <c r="E6" s="158">
        <f>⑦【入力不要】概算額の計算シート!H48</f>
        <v>0</v>
      </c>
    </row>
    <row r="7" spans="1:5" ht="18" customHeight="1" x14ac:dyDescent="0.25">
      <c r="A7" s="590"/>
      <c r="B7" s="587"/>
      <c r="C7" s="584"/>
      <c r="D7" s="73" t="s">
        <v>78</v>
      </c>
      <c r="E7" s="158">
        <f>⑦【入力不要】概算額の計算シート!H54</f>
        <v>228000</v>
      </c>
    </row>
    <row r="8" spans="1:5" ht="18" customHeight="1" x14ac:dyDescent="0.25">
      <c r="A8" s="590"/>
      <c r="B8" s="587"/>
      <c r="C8" s="584"/>
      <c r="D8" s="73" t="s">
        <v>79</v>
      </c>
      <c r="E8" s="158">
        <f>⑦【入力不要】概算額の計算シート!H60</f>
        <v>30000</v>
      </c>
    </row>
    <row r="9" spans="1:5" ht="18" customHeight="1" x14ac:dyDescent="0.25">
      <c r="A9" s="591"/>
      <c r="B9" s="588"/>
      <c r="C9" s="585"/>
      <c r="D9" s="119" t="s">
        <v>255</v>
      </c>
      <c r="E9" s="373">
        <f>⑦【入力不要】概算額の計算シート!H65</f>
        <v>63000</v>
      </c>
    </row>
    <row r="10" spans="1:5" ht="23.25" customHeight="1" x14ac:dyDescent="0.25">
      <c r="A10" s="292"/>
      <c r="B10" s="275" t="str">
        <f>④資金計画!D7</f>
        <v>団体自己資金</v>
      </c>
      <c r="C10" s="276">
        <f>④資金計画!Q7</f>
        <v>81000</v>
      </c>
      <c r="D10" s="592" t="str">
        <f>IF(④資金計画!R7="","",④資金計画!R7)</f>
        <v/>
      </c>
      <c r="E10" s="593"/>
    </row>
    <row r="11" spans="1:5" ht="23.25" customHeight="1" x14ac:dyDescent="0.25">
      <c r="A11" s="292"/>
      <c r="B11" s="275" t="str">
        <f>④資金計画!D8</f>
        <v>食堂利用料</v>
      </c>
      <c r="C11" s="276">
        <f>④資金計画!Q8</f>
        <v>18000</v>
      </c>
      <c r="D11" s="592" t="str">
        <f>IF(④資金計画!R8="","",④資金計画!R8)</f>
        <v>大人300円×5人×12月</v>
      </c>
      <c r="E11" s="593"/>
    </row>
    <row r="12" spans="1:5" ht="23.25" customHeight="1" thickBot="1" x14ac:dyDescent="0.3">
      <c r="A12" s="293"/>
      <c r="B12" s="277" t="str">
        <f>④資金計画!D9</f>
        <v>寄附金、その他助成</v>
      </c>
      <c r="C12" s="278">
        <f>④資金計画!Q9</f>
        <v>20000</v>
      </c>
      <c r="D12" s="592" t="str">
        <f>IF(④資金計画!R9="","",④資金計画!R9)</f>
        <v>個人寄付10,000円×2人</v>
      </c>
      <c r="E12" s="593"/>
    </row>
    <row r="13" spans="1:5" ht="23.25" customHeight="1" thickBot="1" x14ac:dyDescent="0.3">
      <c r="A13" s="594" t="s">
        <v>80</v>
      </c>
      <c r="B13" s="595"/>
      <c r="C13" s="74">
        <f>SUM(C6:C12)</f>
        <v>440000</v>
      </c>
      <c r="D13" s="75"/>
      <c r="E13" s="75"/>
    </row>
    <row r="14" spans="1:5" ht="23.25" customHeight="1" x14ac:dyDescent="0.25">
      <c r="B14" s="66"/>
      <c r="C14" s="76"/>
      <c r="D14" s="66"/>
      <c r="E14" s="66"/>
    </row>
    <row r="15" spans="1:5" ht="23.25" customHeight="1" x14ac:dyDescent="0.25">
      <c r="A15" s="66" t="s">
        <v>81</v>
      </c>
      <c r="C15" s="66"/>
      <c r="D15" s="66"/>
      <c r="E15" s="66"/>
    </row>
    <row r="16" spans="1:5" ht="23.25" customHeight="1" x14ac:dyDescent="0.25">
      <c r="A16" s="580" t="s">
        <v>82</v>
      </c>
      <c r="B16" s="580"/>
      <c r="C16" s="77" t="s">
        <v>83</v>
      </c>
      <c r="D16" s="580" t="s">
        <v>75</v>
      </c>
      <c r="E16" s="580"/>
    </row>
    <row r="17" spans="1:11" ht="18" customHeight="1" x14ac:dyDescent="0.25">
      <c r="A17" s="78" t="s">
        <v>84</v>
      </c>
      <c r="B17" s="79"/>
      <c r="C17" s="80"/>
      <c r="D17" s="81"/>
      <c r="E17" s="82"/>
    </row>
    <row r="18" spans="1:11" ht="23.25" customHeight="1" x14ac:dyDescent="0.25">
      <c r="A18" s="83"/>
      <c r="B18" s="84" t="s">
        <v>85</v>
      </c>
      <c r="C18" s="279">
        <f>④資金計画!Q14</f>
        <v>0</v>
      </c>
      <c r="D18" s="592" t="str">
        <f>IF(④資金計画!R14="","",④資金計画!R14)</f>
        <v/>
      </c>
      <c r="E18" s="593"/>
    </row>
    <row r="19" spans="1:11" ht="23.25" customHeight="1" x14ac:dyDescent="0.25">
      <c r="A19" s="85"/>
      <c r="B19" s="84" t="s">
        <v>86</v>
      </c>
      <c r="C19" s="279">
        <f>④資金計画!Q15</f>
        <v>0</v>
      </c>
      <c r="D19" s="592" t="str">
        <f>IF(④資金計画!R15="","",④資金計画!R15)</f>
        <v/>
      </c>
      <c r="E19" s="593"/>
      <c r="K19" s="155"/>
    </row>
    <row r="20" spans="1:11" ht="23.25" customHeight="1" thickBot="1" x14ac:dyDescent="0.3">
      <c r="A20" s="85"/>
      <c r="B20" s="86" t="s">
        <v>87</v>
      </c>
      <c r="C20" s="280">
        <f>④資金計画!Q16</f>
        <v>0</v>
      </c>
      <c r="D20" s="592" t="str">
        <f>IF(④資金計画!R16="","",④資金計画!R16)</f>
        <v/>
      </c>
      <c r="E20" s="593"/>
    </row>
    <row r="21" spans="1:11" ht="23.25" customHeight="1" thickTop="1" x14ac:dyDescent="0.25">
      <c r="A21" s="87"/>
      <c r="B21" s="88" t="s">
        <v>88</v>
      </c>
      <c r="C21" s="89">
        <f>SUM(C18:C20)</f>
        <v>0</v>
      </c>
      <c r="D21" s="596"/>
      <c r="E21" s="597"/>
    </row>
    <row r="22" spans="1:11" ht="18" customHeight="1" x14ac:dyDescent="0.25">
      <c r="A22" s="78" t="s">
        <v>89</v>
      </c>
      <c r="B22" s="66"/>
      <c r="C22" s="75"/>
      <c r="D22" s="90"/>
      <c r="E22" s="91"/>
    </row>
    <row r="23" spans="1:11" ht="23.25" customHeight="1" x14ac:dyDescent="0.25">
      <c r="A23" s="85"/>
      <c r="B23" s="84" t="s">
        <v>90</v>
      </c>
      <c r="C23" s="279">
        <f>④資金計画!Q19</f>
        <v>0</v>
      </c>
      <c r="D23" s="592" t="str">
        <f>IF(④資金計画!R19="","",④資金計画!R19)</f>
        <v/>
      </c>
      <c r="E23" s="593"/>
    </row>
    <row r="24" spans="1:11" ht="23.25" customHeight="1" x14ac:dyDescent="0.25">
      <c r="A24" s="85"/>
      <c r="B24" s="84" t="s">
        <v>91</v>
      </c>
      <c r="C24" s="279">
        <f>④資金計画!Q20</f>
        <v>75000</v>
      </c>
      <c r="D24" s="592" t="str">
        <f>IF(④資金計画!R20="","",④資金計画!R20)</f>
        <v>2,500円×30回　チラシ印刷、消毒液、紙皿など</v>
      </c>
      <c r="E24" s="593"/>
    </row>
    <row r="25" spans="1:11" ht="23.25" customHeight="1" x14ac:dyDescent="0.25">
      <c r="A25" s="85"/>
      <c r="B25" s="84" t="s">
        <v>92</v>
      </c>
      <c r="C25" s="279">
        <f>④資金計画!Q21</f>
        <v>0</v>
      </c>
      <c r="D25" s="592" t="str">
        <f>IF(④資金計画!R21="","",④資金計画!R21)</f>
        <v/>
      </c>
      <c r="E25" s="593"/>
    </row>
    <row r="26" spans="1:11" ht="23.25" customHeight="1" x14ac:dyDescent="0.25">
      <c r="A26" s="85"/>
      <c r="B26" s="84" t="s">
        <v>93</v>
      </c>
      <c r="C26" s="279">
        <f>④資金計画!Q22</f>
        <v>210000</v>
      </c>
      <c r="D26" s="592" t="str">
        <f>IF(④資金計画!R22="","",④資金計画!R22)</f>
        <v>7,000円×30回　豚肉・鶏肉、調味料、野菜など</v>
      </c>
      <c r="E26" s="593"/>
    </row>
    <row r="27" spans="1:11" ht="23.25" customHeight="1" x14ac:dyDescent="0.25">
      <c r="A27" s="85"/>
      <c r="B27" s="84" t="s">
        <v>94</v>
      </c>
      <c r="C27" s="279">
        <f>④資金計画!Q23</f>
        <v>30000</v>
      </c>
      <c r="D27" s="592" t="str">
        <f>IF(④資金計画!R23="","",④資金計画!R23)</f>
        <v>1,000円×30回　JA等への食材受取</v>
      </c>
      <c r="E27" s="593"/>
    </row>
    <row r="28" spans="1:11" ht="23.25" customHeight="1" x14ac:dyDescent="0.25">
      <c r="A28" s="85"/>
      <c r="B28" s="84" t="s">
        <v>95</v>
      </c>
      <c r="C28" s="279">
        <f>④資金計画!Q24</f>
        <v>10000</v>
      </c>
      <c r="D28" s="592" t="str">
        <f>IF(④資金計画!R24="","",④資金計画!R24)</f>
        <v>ボランティア行事保険</v>
      </c>
      <c r="E28" s="593"/>
    </row>
    <row r="29" spans="1:11" ht="23.25" customHeight="1" x14ac:dyDescent="0.25">
      <c r="A29" s="85"/>
      <c r="B29" s="84" t="s">
        <v>96</v>
      </c>
      <c r="C29" s="279">
        <f>④資金計画!Q25</f>
        <v>2000</v>
      </c>
      <c r="D29" s="592" t="str">
        <f>IF(④資金計画!R25="","",④資金計画!R25)</f>
        <v>200円×１０通　寄付者、協力企業への会報誌送付</v>
      </c>
      <c r="E29" s="593"/>
    </row>
    <row r="30" spans="1:11" ht="23.25" customHeight="1" x14ac:dyDescent="0.25">
      <c r="A30" s="85"/>
      <c r="B30" s="84" t="s">
        <v>97</v>
      </c>
      <c r="C30" s="279">
        <f>④資金計画!Q26</f>
        <v>0</v>
      </c>
      <c r="D30" s="592" t="str">
        <f>IF(④資金計画!R26="","",④資金計画!R26)</f>
        <v/>
      </c>
      <c r="E30" s="593"/>
    </row>
    <row r="31" spans="1:11" ht="23.25" customHeight="1" x14ac:dyDescent="0.25">
      <c r="A31" s="85"/>
      <c r="B31" s="84" t="s">
        <v>98</v>
      </c>
      <c r="C31" s="279">
        <f>④資金計画!Q27</f>
        <v>0</v>
      </c>
      <c r="D31" s="592" t="str">
        <f>IF(④資金計画!R27="","",④資金計画!R27)</f>
        <v/>
      </c>
      <c r="E31" s="593"/>
    </row>
    <row r="32" spans="1:11" ht="27.75" customHeight="1" thickBot="1" x14ac:dyDescent="0.3">
      <c r="A32" s="85"/>
      <c r="B32" s="86" t="s">
        <v>99</v>
      </c>
      <c r="C32" s="280">
        <f>④資金計画!Q28</f>
        <v>15000</v>
      </c>
      <c r="D32" s="592" t="str">
        <f>IF(④資金計画!R28="","",④資金計画!R28)</f>
        <v>5,000円×１人×3回　
夏祭り・ｸﾘｽﾏｽ企画・こどもの日企画の外部講師謝礼金</v>
      </c>
      <c r="E32" s="593"/>
    </row>
    <row r="33" spans="1:7" ht="23.25" customHeight="1" thickTop="1" x14ac:dyDescent="0.25">
      <c r="A33" s="87"/>
      <c r="B33" s="88" t="s">
        <v>100</v>
      </c>
      <c r="C33" s="89">
        <f>SUM(C23:C32)</f>
        <v>342000</v>
      </c>
      <c r="D33" s="598"/>
      <c r="E33" s="598"/>
      <c r="G33" s="157"/>
    </row>
    <row r="34" spans="1:7" ht="18" customHeight="1" x14ac:dyDescent="0.25">
      <c r="A34" s="78" t="s">
        <v>101</v>
      </c>
      <c r="B34" s="66"/>
      <c r="C34" s="75"/>
      <c r="D34" s="92"/>
      <c r="E34" s="93"/>
    </row>
    <row r="35" spans="1:7" ht="23.25" customHeight="1" x14ac:dyDescent="0.25">
      <c r="A35" s="85"/>
      <c r="B35" s="84" t="s">
        <v>91</v>
      </c>
      <c r="C35" s="279">
        <f>④資金計画!Q31</f>
        <v>25000</v>
      </c>
      <c r="D35" s="592" t="str">
        <f>IF(④資金計画!R31="","",④資金計画!R31)</f>
        <v>参考書、問題集などの教材代、ノート、筆記具の購入</v>
      </c>
      <c r="E35" s="593"/>
    </row>
    <row r="36" spans="1:7" ht="23.25" customHeight="1" x14ac:dyDescent="0.25">
      <c r="A36" s="85"/>
      <c r="B36" s="86" t="s">
        <v>94</v>
      </c>
      <c r="C36" s="280">
        <f>④資金計画!Q32</f>
        <v>0</v>
      </c>
      <c r="D36" s="592" t="str">
        <f>IF(④資金計画!R32="","",④資金計画!R32)</f>
        <v/>
      </c>
      <c r="E36" s="593"/>
    </row>
    <row r="37" spans="1:7" ht="23.25" customHeight="1" x14ac:dyDescent="0.25">
      <c r="A37" s="85"/>
      <c r="B37" s="86" t="s">
        <v>95</v>
      </c>
      <c r="C37" s="280">
        <f>④資金計画!Q33</f>
        <v>0</v>
      </c>
      <c r="D37" s="592" t="str">
        <f>IF(④資金計画!R33="","",④資金計画!R33)</f>
        <v/>
      </c>
      <c r="E37" s="593"/>
    </row>
    <row r="38" spans="1:7" ht="23.25" customHeight="1" x14ac:dyDescent="0.25">
      <c r="A38" s="85"/>
      <c r="B38" s="86" t="s">
        <v>96</v>
      </c>
      <c r="C38" s="280">
        <f>④資金計画!Q34</f>
        <v>0</v>
      </c>
      <c r="D38" s="592" t="str">
        <f>IF(④資金計画!R34="","",④資金計画!R34)</f>
        <v/>
      </c>
      <c r="E38" s="593"/>
    </row>
    <row r="39" spans="1:7" ht="23.25" customHeight="1" thickBot="1" x14ac:dyDescent="0.3">
      <c r="A39" s="85"/>
      <c r="B39" s="86" t="s">
        <v>99</v>
      </c>
      <c r="C39" s="280">
        <f>④資金計画!Q35</f>
        <v>20000</v>
      </c>
      <c r="D39" s="592" t="str">
        <f>IF(④資金計画!R35="","",④資金計画!R35)</f>
        <v>1,000円×１人×20回　学生ボランティアへの謝礼金</v>
      </c>
      <c r="E39" s="593"/>
    </row>
    <row r="40" spans="1:7" ht="23.25" customHeight="1" thickTop="1" thickBot="1" x14ac:dyDescent="0.3">
      <c r="A40" s="85"/>
      <c r="B40" s="94" t="s">
        <v>102</v>
      </c>
      <c r="C40" s="95">
        <f>SUM(C35:C39)</f>
        <v>45000</v>
      </c>
      <c r="D40" s="598"/>
      <c r="E40" s="598"/>
    </row>
    <row r="41" spans="1:7" ht="23.25" customHeight="1" thickBot="1" x14ac:dyDescent="0.3">
      <c r="A41" s="599" t="s">
        <v>103</v>
      </c>
      <c r="B41" s="600"/>
      <c r="C41" s="96">
        <f>IF(SUM(C21,C33,C40)=0,"",SUM(C21,C33,C40))</f>
        <v>387000</v>
      </c>
      <c r="D41" s="601"/>
      <c r="E41" s="601"/>
    </row>
    <row r="42" spans="1:7" ht="23.25" customHeight="1" thickBot="1" x14ac:dyDescent="0.3">
      <c r="A42" s="97"/>
      <c r="B42" s="98" t="s">
        <v>104</v>
      </c>
      <c r="C42" s="334">
        <f>④資金計画!Q37</f>
        <v>53000</v>
      </c>
      <c r="D42" s="592" t="str">
        <f>IF(④資金計画!R37="","",④資金計画!R37)</f>
        <v>スタッフ会食</v>
      </c>
      <c r="E42" s="593"/>
    </row>
    <row r="43" spans="1:7" ht="23.25" customHeight="1" thickBot="1" x14ac:dyDescent="0.3">
      <c r="A43" s="599" t="s">
        <v>105</v>
      </c>
      <c r="B43" s="600"/>
      <c r="C43" s="74">
        <f>IFERROR(IF(SUM(C21,C33,C40,C42)=0,"",SUM(C21,C33,C40,C42)),"")</f>
        <v>440000</v>
      </c>
      <c r="D43" s="602"/>
      <c r="E43" s="602"/>
    </row>
    <row r="44" spans="1:7" ht="8.25" customHeight="1" x14ac:dyDescent="0.25">
      <c r="B44" s="99"/>
      <c r="D44" s="100"/>
      <c r="E44" s="100"/>
    </row>
    <row r="45" spans="1:7" ht="18" customHeight="1" x14ac:dyDescent="0.25">
      <c r="C45" s="66"/>
    </row>
    <row r="46" spans="1:7" ht="18" customHeight="1" x14ac:dyDescent="0.25">
      <c r="C46" s="66"/>
    </row>
  </sheetData>
  <sheetProtection formatCells="0" formatRows="0"/>
  <mergeCells count="39">
    <mergeCell ref="A41:B41"/>
    <mergeCell ref="D41:E41"/>
    <mergeCell ref="D42:E42"/>
    <mergeCell ref="A43:B43"/>
    <mergeCell ref="D43:E43"/>
    <mergeCell ref="D40:E40"/>
    <mergeCell ref="D25:E25"/>
    <mergeCell ref="D26:E26"/>
    <mergeCell ref="D27:E27"/>
    <mergeCell ref="D28:E28"/>
    <mergeCell ref="D29:E29"/>
    <mergeCell ref="D30:E30"/>
    <mergeCell ref="D31:E31"/>
    <mergeCell ref="D32:E32"/>
    <mergeCell ref="D33:E33"/>
    <mergeCell ref="D35:E35"/>
    <mergeCell ref="D39:E39"/>
    <mergeCell ref="D36:E36"/>
    <mergeCell ref="D37:E37"/>
    <mergeCell ref="D38:E38"/>
    <mergeCell ref="D24:E24"/>
    <mergeCell ref="D10:E10"/>
    <mergeCell ref="D11:E11"/>
    <mergeCell ref="D12:E12"/>
    <mergeCell ref="A13:B13"/>
    <mergeCell ref="A16:B16"/>
    <mergeCell ref="D16:E16"/>
    <mergeCell ref="D18:E18"/>
    <mergeCell ref="D19:E19"/>
    <mergeCell ref="D20:E20"/>
    <mergeCell ref="D21:E21"/>
    <mergeCell ref="D23:E23"/>
    <mergeCell ref="A2:E2"/>
    <mergeCell ref="D3:E3"/>
    <mergeCell ref="A5:B5"/>
    <mergeCell ref="D5:E5"/>
    <mergeCell ref="C6:C9"/>
    <mergeCell ref="B6:B9"/>
    <mergeCell ref="A6:A9"/>
  </mergeCells>
  <phoneticPr fontId="1"/>
  <printOptions horizontalCentered="1" verticalCentered="1"/>
  <pageMargins left="0.78740157480314965" right="0.39370078740157483" top="0.59055118110236227" bottom="0.39370078740157483" header="0.51181102362204722" footer="0.51181102362204722"/>
  <pageSetup paperSize="9" scale="75"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7A3FA-9263-4354-B09A-15A46FA8B1B1}">
  <sheetPr>
    <pageSetUpPr fitToPage="1"/>
  </sheetPr>
  <dimension ref="A1:L48"/>
  <sheetViews>
    <sheetView view="pageBreakPreview" zoomScale="55" zoomScaleNormal="70" zoomScaleSheetLayoutView="55" workbookViewId="0">
      <selection activeCell="I27" sqref="I27"/>
    </sheetView>
  </sheetViews>
  <sheetFormatPr defaultRowHeight="15.75" x14ac:dyDescent="0.25"/>
  <cols>
    <col min="1" max="1" width="4.44140625" customWidth="1"/>
    <col min="2" max="2" width="59.33203125" customWidth="1"/>
    <col min="3" max="8" width="20.77734375" customWidth="1"/>
    <col min="9" max="9" width="21.44140625" bestFit="1" customWidth="1"/>
  </cols>
  <sheetData>
    <row r="1" spans="1:12" ht="27" customHeight="1" x14ac:dyDescent="0.25">
      <c r="A1" s="429" t="s">
        <v>414</v>
      </c>
    </row>
    <row r="2" spans="1:12" ht="34.5" customHeight="1" x14ac:dyDescent="0.25">
      <c r="A2" s="626" t="s">
        <v>524</v>
      </c>
      <c r="B2" s="626"/>
      <c r="C2" s="626"/>
      <c r="D2" s="626"/>
      <c r="E2" s="626"/>
      <c r="F2" s="626"/>
      <c r="G2" s="626"/>
      <c r="H2" s="626"/>
      <c r="I2" s="626"/>
      <c r="J2" s="170"/>
    </row>
    <row r="3" spans="1:12" ht="15.75" customHeight="1" thickBot="1" x14ac:dyDescent="0.3">
      <c r="A3" s="469"/>
      <c r="B3" s="469"/>
      <c r="C3" s="469"/>
      <c r="D3" s="469"/>
      <c r="E3" s="469"/>
      <c r="F3" s="469"/>
      <c r="G3" s="469"/>
      <c r="H3" s="469"/>
      <c r="I3" s="469"/>
      <c r="J3" s="170"/>
    </row>
    <row r="4" spans="1:12" ht="36.75" customHeight="1" thickBot="1" x14ac:dyDescent="0.3">
      <c r="A4" s="168"/>
      <c r="B4" s="470"/>
      <c r="C4" s="470"/>
      <c r="D4" s="470"/>
      <c r="E4" s="470"/>
      <c r="F4" s="471" t="s">
        <v>597</v>
      </c>
      <c r="G4" s="627" t="str">
        <f>①交付申請書!M8</f>
        <v>天神こども支援グループ</v>
      </c>
      <c r="H4" s="628"/>
      <c r="I4" s="629"/>
    </row>
    <row r="5" spans="1:12" ht="15" customHeight="1" x14ac:dyDescent="0.3">
      <c r="A5" s="168"/>
      <c r="B5" s="470"/>
      <c r="C5" s="470"/>
      <c r="D5" s="470"/>
      <c r="E5" s="470"/>
      <c r="F5" s="470"/>
      <c r="G5" s="470"/>
      <c r="H5" s="470"/>
      <c r="I5" s="169"/>
    </row>
    <row r="6" spans="1:12" ht="24.75" thickBot="1" x14ac:dyDescent="0.3">
      <c r="A6" s="428" t="s">
        <v>257</v>
      </c>
      <c r="B6" s="425"/>
      <c r="C6" s="425"/>
      <c r="D6" s="425"/>
      <c r="E6" s="425"/>
      <c r="F6" s="425"/>
      <c r="G6" s="425"/>
      <c r="H6" s="425"/>
      <c r="I6" s="426" t="s">
        <v>525</v>
      </c>
    </row>
    <row r="7" spans="1:12" ht="80.099999999999994" customHeight="1" x14ac:dyDescent="0.25">
      <c r="A7" s="617"/>
      <c r="B7" s="617"/>
      <c r="C7" s="369" t="s">
        <v>258</v>
      </c>
      <c r="D7" s="618" t="s">
        <v>259</v>
      </c>
      <c r="E7" s="618"/>
      <c r="F7" s="618" t="s">
        <v>260</v>
      </c>
      <c r="G7" s="618"/>
      <c r="H7" s="171" t="s">
        <v>258</v>
      </c>
      <c r="I7" s="619" t="s">
        <v>40</v>
      </c>
    </row>
    <row r="8" spans="1:12" ht="80.099999999999994" customHeight="1" x14ac:dyDescent="0.25">
      <c r="A8" s="617"/>
      <c r="B8" s="617"/>
      <c r="C8" s="172" t="s">
        <v>280</v>
      </c>
      <c r="D8" s="173" t="s">
        <v>281</v>
      </c>
      <c r="E8" s="174" t="s">
        <v>282</v>
      </c>
      <c r="F8" s="173" t="s">
        <v>283</v>
      </c>
      <c r="G8" s="174" t="s">
        <v>284</v>
      </c>
      <c r="H8" s="175" t="s">
        <v>285</v>
      </c>
      <c r="I8" s="620"/>
    </row>
    <row r="9" spans="1:12" ht="174" customHeight="1" x14ac:dyDescent="0.25">
      <c r="A9" s="621" t="s">
        <v>261</v>
      </c>
      <c r="B9" s="374" t="s">
        <v>419</v>
      </c>
      <c r="C9" s="380" t="str">
        <f>【非表示】クエリ結果!I4</f>
        <v>※4/1,※4/2,※4/3,4/29,4/30</v>
      </c>
      <c r="D9" s="381" t="str">
        <f>【非表示】クエリ結果!I7</f>
        <v>7/1,7/2,7/3,7/4,※7/23,※7/24</v>
      </c>
      <c r="E9" s="379" t="str">
        <f>【非表示】クエリ結果!I8</f>
        <v>※8/1,8/27,8/28,8/29,8/30,8/31</v>
      </c>
      <c r="F9" s="382" t="str">
        <f>【非表示】クエリ結果!I12</f>
        <v>12/4</v>
      </c>
      <c r="G9" s="383" t="str">
        <f>【非表示】クエリ結果!I13</f>
        <v>1/8</v>
      </c>
      <c r="H9" s="384" t="str">
        <f>【非表示】クエリ結果!I15</f>
        <v>3/5,※3/28,※3/29,※3/30,※3/31</v>
      </c>
      <c r="I9" s="623"/>
    </row>
    <row r="10" spans="1:12" ht="36" customHeight="1" x14ac:dyDescent="0.25">
      <c r="A10" s="622"/>
      <c r="B10" s="403" t="s">
        <v>526</v>
      </c>
      <c r="C10" s="375">
        <f>【非表示】クエリ結果!J4</f>
        <v>5</v>
      </c>
      <c r="D10" s="376">
        <f>【非表示】クエリ結果!J7</f>
        <v>6</v>
      </c>
      <c r="E10" s="377">
        <f>【非表示】クエリ結果!J8</f>
        <v>6</v>
      </c>
      <c r="F10" s="376">
        <f>【非表示】クエリ結果!J12</f>
        <v>1</v>
      </c>
      <c r="G10" s="377">
        <f>【非表示】クエリ結果!J13</f>
        <v>1</v>
      </c>
      <c r="H10" s="378">
        <f>【非表示】クエリ結果!J15</f>
        <v>5</v>
      </c>
      <c r="I10" s="624"/>
    </row>
    <row r="11" spans="1:12" ht="97.5" customHeight="1" x14ac:dyDescent="0.3">
      <c r="A11" s="176" t="s">
        <v>262</v>
      </c>
      <c r="B11" s="404" t="s">
        <v>527</v>
      </c>
      <c r="C11" s="385" t="str">
        <f>【非表示】クエリ結果!N4</f>
        <v>4/29,4/30,※4/1,※4/2</v>
      </c>
      <c r="D11" s="386" t="str">
        <f>【非表示】クエリ結果!N7</f>
        <v>7/1,7/2,7/3,7/4</v>
      </c>
      <c r="E11" s="387" t="str">
        <f>【非表示】クエリ結果!N8</f>
        <v>8/27,8/28,8/29,8/30</v>
      </c>
      <c r="F11" s="386" t="str">
        <f>【非表示】クエリ結果!N12</f>
        <v>12/4</v>
      </c>
      <c r="G11" s="387" t="str">
        <f>【非表示】クエリ結果!N13</f>
        <v>1/8</v>
      </c>
      <c r="H11" s="388" t="str">
        <f>【非表示】クエリ結果!N15</f>
        <v>3/5,※3/28,※3/29,※3/30</v>
      </c>
      <c r="I11" s="624"/>
      <c r="K11" s="177"/>
    </row>
    <row r="12" spans="1:12" ht="69.75" customHeight="1" x14ac:dyDescent="0.25">
      <c r="A12" s="176" t="s">
        <v>263</v>
      </c>
      <c r="B12" s="404" t="s">
        <v>528</v>
      </c>
      <c r="C12" s="389" t="str">
        <f>【非表示】クエリ結果!Q4</f>
        <v>※4/3</v>
      </c>
      <c r="D12" s="390" t="str">
        <f>【非表示】クエリ結果!Q7</f>
        <v>※7/23,※7/24</v>
      </c>
      <c r="E12" s="391" t="str">
        <f>【非表示】クエリ結果!Q8</f>
        <v>※8/1</v>
      </c>
      <c r="F12" s="392" t="str">
        <f>【非表示】クエリ結果!Q12</f>
        <v/>
      </c>
      <c r="G12" s="393" t="str">
        <f>【非表示】クエリ結果!Q13</f>
        <v/>
      </c>
      <c r="H12" s="394" t="str">
        <f>【非表示】クエリ結果!Q15</f>
        <v>※3/31</v>
      </c>
      <c r="I12" s="625"/>
    </row>
    <row r="13" spans="1:12" s="294" customFormat="1" ht="80.099999999999994" customHeight="1" x14ac:dyDescent="0.25">
      <c r="A13" s="176" t="s">
        <v>264</v>
      </c>
      <c r="B13" s="178" t="s">
        <v>265</v>
      </c>
      <c r="C13" s="395">
        <f>【非表示】クエリ結果!R4</f>
        <v>1</v>
      </c>
      <c r="D13" s="396">
        <f>【非表示】クエリ結果!R7</f>
        <v>2</v>
      </c>
      <c r="E13" s="395">
        <f>【非表示】クエリ結果!R8</f>
        <v>1</v>
      </c>
      <c r="F13" s="396">
        <f>【非表示】クエリ結果!R12</f>
        <v>0</v>
      </c>
      <c r="G13" s="395">
        <f>【非表示】クエリ結果!R13</f>
        <v>0</v>
      </c>
      <c r="H13" s="397">
        <f>【非表示】クエリ結果!R15</f>
        <v>1</v>
      </c>
      <c r="I13" s="405">
        <f>MIN(SUM(C13:H13),15)</f>
        <v>5</v>
      </c>
    </row>
    <row r="14" spans="1:12" s="294" customFormat="1" ht="80.099999999999994" customHeight="1" x14ac:dyDescent="0.25">
      <c r="A14" s="176" t="s">
        <v>266</v>
      </c>
      <c r="B14" s="178" t="s">
        <v>267</v>
      </c>
      <c r="C14" s="398">
        <f>12500*C13</f>
        <v>12500</v>
      </c>
      <c r="D14" s="398">
        <f>12500*D13</f>
        <v>25000</v>
      </c>
      <c r="E14" s="399">
        <f>12500*E13</f>
        <v>12500</v>
      </c>
      <c r="F14" s="398">
        <f t="shared" ref="F14:H14" si="0">12500*F13</f>
        <v>0</v>
      </c>
      <c r="G14" s="401">
        <f t="shared" si="0"/>
        <v>0</v>
      </c>
      <c r="H14" s="400">
        <f t="shared" si="0"/>
        <v>12500</v>
      </c>
      <c r="I14" s="422">
        <f>MIN(187500,SUM(C14:H14))</f>
        <v>62500</v>
      </c>
    </row>
    <row r="15" spans="1:12" s="294" customFormat="1" ht="80.099999999999994" customHeight="1" x14ac:dyDescent="0.25">
      <c r="A15" s="179" t="s">
        <v>268</v>
      </c>
      <c r="B15" s="180" t="s">
        <v>269</v>
      </c>
      <c r="C15" s="611"/>
      <c r="D15" s="612"/>
      <c r="E15" s="612"/>
      <c r="F15" s="612"/>
      <c r="G15" s="612"/>
      <c r="H15" s="612"/>
      <c r="I15" s="423">
        <f>⑤【入力不要】収支計画!C33</f>
        <v>342000</v>
      </c>
      <c r="J15" s="181"/>
      <c r="L15" s="402" t="s">
        <v>517</v>
      </c>
    </row>
    <row r="16" spans="1:12" s="294" customFormat="1" ht="80.099999999999994" customHeight="1" x14ac:dyDescent="0.25">
      <c r="A16" s="176" t="s">
        <v>270</v>
      </c>
      <c r="B16" s="178" t="s">
        <v>529</v>
      </c>
      <c r="C16" s="613"/>
      <c r="D16" s="614"/>
      <c r="E16" s="614"/>
      <c r="F16" s="614"/>
      <c r="G16" s="614"/>
      <c r="H16" s="614"/>
      <c r="I16" s="422">
        <f>IFERROR(I15*I13/L16,0)</f>
        <v>57000</v>
      </c>
      <c r="J16" s="181"/>
      <c r="K16" s="294" t="s">
        <v>516</v>
      </c>
      <c r="L16" s="294">
        <f>⑦【入力不要】概算額の計算シート!S12</f>
        <v>30</v>
      </c>
    </row>
    <row r="17" spans="1:12" s="294" customFormat="1" ht="80.099999999999994" customHeight="1" thickBot="1" x14ac:dyDescent="0.3">
      <c r="A17" s="176" t="s">
        <v>271</v>
      </c>
      <c r="B17" s="178" t="s">
        <v>272</v>
      </c>
      <c r="C17" s="615"/>
      <c r="D17" s="616"/>
      <c r="E17" s="616"/>
      <c r="F17" s="616"/>
      <c r="G17" s="616"/>
      <c r="H17" s="616"/>
      <c r="I17" s="182">
        <f>MIN(ROUNDDOWN(I14,-3), ROUNDDOWN(I16,-3))</f>
        <v>57000</v>
      </c>
      <c r="J17" s="181"/>
    </row>
    <row r="18" spans="1:12" ht="80.099999999999994" customHeight="1" x14ac:dyDescent="0.3">
      <c r="A18" s="168"/>
      <c r="B18" s="168"/>
      <c r="C18" s="168"/>
      <c r="D18" s="168"/>
      <c r="E18" s="168"/>
      <c r="F18" s="168"/>
      <c r="G18" s="168"/>
      <c r="H18" s="168"/>
      <c r="I18" s="169"/>
    </row>
    <row r="19" spans="1:12" ht="24.75" thickBot="1" x14ac:dyDescent="0.3">
      <c r="A19" s="430" t="s">
        <v>273</v>
      </c>
      <c r="B19" s="168"/>
      <c r="C19" s="168"/>
      <c r="D19" s="168"/>
      <c r="E19" s="168"/>
      <c r="F19" s="168"/>
      <c r="G19" s="168"/>
      <c r="H19" s="168"/>
      <c r="I19" s="426" t="s">
        <v>525</v>
      </c>
    </row>
    <row r="20" spans="1:12" ht="80.099999999999994" customHeight="1" x14ac:dyDescent="0.25">
      <c r="A20" s="617"/>
      <c r="B20" s="617"/>
      <c r="C20" s="369" t="s">
        <v>258</v>
      </c>
      <c r="D20" s="618" t="s">
        <v>259</v>
      </c>
      <c r="E20" s="618"/>
      <c r="F20" s="618" t="s">
        <v>260</v>
      </c>
      <c r="G20" s="618"/>
      <c r="H20" s="171" t="s">
        <v>258</v>
      </c>
      <c r="I20" s="619" t="s">
        <v>40</v>
      </c>
    </row>
    <row r="21" spans="1:12" ht="80.099999999999994" customHeight="1" x14ac:dyDescent="0.25">
      <c r="A21" s="617"/>
      <c r="B21" s="617"/>
      <c r="C21" s="172" t="s">
        <v>280</v>
      </c>
      <c r="D21" s="173" t="s">
        <v>281</v>
      </c>
      <c r="E21" s="174" t="s">
        <v>282</v>
      </c>
      <c r="F21" s="173" t="s">
        <v>283</v>
      </c>
      <c r="G21" s="174" t="s">
        <v>284</v>
      </c>
      <c r="H21" s="175" t="s">
        <v>285</v>
      </c>
      <c r="I21" s="620"/>
    </row>
    <row r="22" spans="1:12" ht="126" customHeight="1" x14ac:dyDescent="0.25">
      <c r="A22" s="621" t="s">
        <v>261</v>
      </c>
      <c r="B22" s="374" t="s">
        <v>419</v>
      </c>
      <c r="C22" s="406" t="str">
        <f>【非表示】クエリ結果_学習支援!I4</f>
        <v>※4/1,※4/2,※4/3,4/29,4/30</v>
      </c>
      <c r="D22" s="406" t="str">
        <f>【非表示】クエリ結果_学習支援!I7</f>
        <v>7/2,7/3,7/4,※7/23,※7/24</v>
      </c>
      <c r="E22" s="407" t="str">
        <f>【非表示】クエリ結果_学習支援!I8</f>
        <v>※8/1,8/27,8/28,8/29,8/30,8/31</v>
      </c>
      <c r="F22" s="406" t="str">
        <f>【非表示】クエリ結果_学習支援!I12</f>
        <v>12/4</v>
      </c>
      <c r="G22" s="407" t="str">
        <f>【非表示】クエリ結果_学習支援!I13</f>
        <v>1/8</v>
      </c>
      <c r="H22" s="408" t="str">
        <f>【非表示】クエリ結果_学習支援!I15</f>
        <v>3/5,※3/28,※3/29,※3/30,※3/31</v>
      </c>
      <c r="I22" s="623"/>
    </row>
    <row r="23" spans="1:12" ht="36" customHeight="1" x14ac:dyDescent="0.25">
      <c r="A23" s="622"/>
      <c r="B23" s="403" t="s">
        <v>526</v>
      </c>
      <c r="C23" s="409">
        <f>【非表示】クエリ結果_学習支援!J4</f>
        <v>5</v>
      </c>
      <c r="D23" s="410">
        <f>【非表示】クエリ結果_学習支援!J7</f>
        <v>5</v>
      </c>
      <c r="E23" s="411">
        <f>【非表示】クエリ結果_学習支援!J8</f>
        <v>6</v>
      </c>
      <c r="F23" s="410">
        <f>【非表示】クエリ結果_学習支援!J12</f>
        <v>1</v>
      </c>
      <c r="G23" s="411">
        <f>【非表示】クエリ結果_学習支援!J13</f>
        <v>1</v>
      </c>
      <c r="H23" s="412">
        <f>【非表示】クエリ結果_学習支援!J15</f>
        <v>5</v>
      </c>
      <c r="I23" s="624"/>
    </row>
    <row r="24" spans="1:12" ht="129.94999999999999" customHeight="1" x14ac:dyDescent="0.3">
      <c r="A24" s="176" t="s">
        <v>262</v>
      </c>
      <c r="B24" s="404" t="s">
        <v>527</v>
      </c>
      <c r="C24" s="389" t="str">
        <f>【非表示】クエリ結果_学習支援!N4</f>
        <v>4/29,4/30,※4/1,※4/2</v>
      </c>
      <c r="D24" s="386" t="str">
        <f>【非表示】クエリ結果_学習支援!N7</f>
        <v>7/2,7/3,7/4,※7/23</v>
      </c>
      <c r="E24" s="387" t="str">
        <f>【非表示】クエリ結果_学習支援!N8</f>
        <v>8/27,8/28,8/29,8/30</v>
      </c>
      <c r="F24" s="392" t="str">
        <f>【非表示】クエリ結果_学習支援!N12</f>
        <v>12/4</v>
      </c>
      <c r="G24" s="393" t="str">
        <f>【非表示】クエリ結果_学習支援!N13</f>
        <v>1/8</v>
      </c>
      <c r="H24" s="388" t="str">
        <f>【非表示】クエリ結果_学習支援!N15</f>
        <v>3/5,※3/28,※3/29,※3/30</v>
      </c>
      <c r="I24" s="624"/>
      <c r="K24" s="177"/>
    </row>
    <row r="25" spans="1:12" s="294" customFormat="1" ht="80.099999999999994" customHeight="1" x14ac:dyDescent="0.25">
      <c r="A25" s="176" t="s">
        <v>263</v>
      </c>
      <c r="B25" s="404" t="s">
        <v>528</v>
      </c>
      <c r="C25" s="413" t="str">
        <f>【非表示】クエリ結果_学習支援!Q4</f>
        <v>※4/3</v>
      </c>
      <c r="D25" s="390" t="str">
        <f>【非表示】クエリ結果_学習支援!Q7</f>
        <v>※7/24</v>
      </c>
      <c r="E25" s="414" t="str">
        <f>【非表示】クエリ結果_学習支援!Q8</f>
        <v>※8/1</v>
      </c>
      <c r="F25" s="415" t="str">
        <f>【非表示】クエリ結果_学習支援!Q12</f>
        <v/>
      </c>
      <c r="G25" s="416" t="str">
        <f>【非表示】クエリ結果_学習支援!Q13</f>
        <v/>
      </c>
      <c r="H25" s="417" t="str">
        <f>【非表示】クエリ結果_学習支援!Q15</f>
        <v>※3/31</v>
      </c>
      <c r="I25" s="625"/>
    </row>
    <row r="26" spans="1:12" s="294" customFormat="1" ht="80.099999999999994" customHeight="1" x14ac:dyDescent="0.25">
      <c r="A26" s="176" t="s">
        <v>264</v>
      </c>
      <c r="B26" s="178" t="s">
        <v>265</v>
      </c>
      <c r="C26" s="395">
        <f>【非表示】クエリ結果_学習支援!R4</f>
        <v>1</v>
      </c>
      <c r="D26" s="396">
        <f>【非表示】クエリ結果_学習支援!R7</f>
        <v>1</v>
      </c>
      <c r="E26" s="395">
        <f>【非表示】クエリ結果_学習支援!R8</f>
        <v>1</v>
      </c>
      <c r="F26" s="396">
        <f>【非表示】クエリ結果_学習支援!R12</f>
        <v>0</v>
      </c>
      <c r="G26" s="395">
        <f>【非表示】クエリ結果_学習支援!R13</f>
        <v>0</v>
      </c>
      <c r="H26" s="397">
        <f>【非表示】クエリ結果_学習支援!R15</f>
        <v>1</v>
      </c>
      <c r="I26" s="405">
        <f>MIN(SUM(C26:H26),15)</f>
        <v>4</v>
      </c>
      <c r="J26" s="181"/>
    </row>
    <row r="27" spans="1:12" s="68" customFormat="1" ht="80.099999999999994" customHeight="1" x14ac:dyDescent="0.25">
      <c r="A27" s="176" t="s">
        <v>266</v>
      </c>
      <c r="B27" s="178" t="s">
        <v>274</v>
      </c>
      <c r="C27" s="418">
        <f t="shared" ref="C27:H27" si="1">2500*C26</f>
        <v>2500</v>
      </c>
      <c r="D27" s="418">
        <f t="shared" si="1"/>
        <v>2500</v>
      </c>
      <c r="E27" s="419">
        <f t="shared" si="1"/>
        <v>2500</v>
      </c>
      <c r="F27" s="418">
        <f t="shared" si="1"/>
        <v>0</v>
      </c>
      <c r="G27" s="420">
        <f t="shared" si="1"/>
        <v>0</v>
      </c>
      <c r="H27" s="421">
        <f t="shared" si="1"/>
        <v>2500</v>
      </c>
      <c r="I27" s="422">
        <f>MIN(37500,SUM(C27:H27))</f>
        <v>10000</v>
      </c>
    </row>
    <row r="28" spans="1:12" s="68" customFormat="1" ht="80.099999999999994" customHeight="1" x14ac:dyDescent="0.25">
      <c r="A28" s="179" t="s">
        <v>268</v>
      </c>
      <c r="B28" s="180" t="s">
        <v>275</v>
      </c>
      <c r="C28" s="603"/>
      <c r="D28" s="604"/>
      <c r="E28" s="604"/>
      <c r="F28" s="604"/>
      <c r="G28" s="604"/>
      <c r="H28" s="604"/>
      <c r="I28" s="423">
        <f>⑤【入力不要】収支計画!C40</f>
        <v>45000</v>
      </c>
      <c r="K28" s="294"/>
      <c r="L28" s="402" t="s">
        <v>517</v>
      </c>
    </row>
    <row r="29" spans="1:12" s="68" customFormat="1" ht="80.099999999999994" customHeight="1" x14ac:dyDescent="0.25">
      <c r="A29" s="176" t="s">
        <v>270</v>
      </c>
      <c r="B29" s="178" t="s">
        <v>529</v>
      </c>
      <c r="C29" s="605"/>
      <c r="D29" s="606"/>
      <c r="E29" s="606"/>
      <c r="F29" s="606"/>
      <c r="G29" s="606"/>
      <c r="H29" s="606"/>
      <c r="I29" s="422">
        <f>IFERROR(I28*I26/L29,0)</f>
        <v>6206.8965517241377</v>
      </c>
      <c r="K29" s="294" t="s">
        <v>515</v>
      </c>
      <c r="L29" s="294">
        <f>⑦【入力不要】概算額の計算シート!S13</f>
        <v>29</v>
      </c>
    </row>
    <row r="30" spans="1:12" s="68" customFormat="1" ht="80.099999999999994" customHeight="1" thickBot="1" x14ac:dyDescent="0.3">
      <c r="A30" s="176" t="s">
        <v>271</v>
      </c>
      <c r="B30" s="178" t="s">
        <v>272</v>
      </c>
      <c r="C30" s="607"/>
      <c r="D30" s="608"/>
      <c r="E30" s="608"/>
      <c r="F30" s="608"/>
      <c r="G30" s="608"/>
      <c r="H30" s="608"/>
      <c r="I30" s="424">
        <f>MIN(ROUNDDOWN(I27,-3), ROUNDDOWN(I29,-3))</f>
        <v>6000</v>
      </c>
    </row>
    <row r="31" spans="1:12" x14ac:dyDescent="0.25">
      <c r="A31" s="183"/>
      <c r="B31" s="183"/>
      <c r="C31" s="183"/>
      <c r="D31" s="183"/>
      <c r="E31" s="183"/>
      <c r="F31" s="183"/>
      <c r="G31" s="183"/>
      <c r="H31" s="183"/>
    </row>
    <row r="32" spans="1:12" ht="33.75" customHeight="1" thickBot="1" x14ac:dyDescent="0.3">
      <c r="A32" s="183"/>
      <c r="B32" s="183"/>
      <c r="C32" s="184" t="s">
        <v>276</v>
      </c>
      <c r="D32" s="183"/>
      <c r="E32" s="184" t="s">
        <v>277</v>
      </c>
      <c r="F32" s="183"/>
      <c r="G32" s="183"/>
      <c r="H32" s="183"/>
    </row>
    <row r="33" spans="1:8" ht="54" customHeight="1" thickBot="1" x14ac:dyDescent="0.3">
      <c r="B33" s="185" t="s">
        <v>530</v>
      </c>
      <c r="C33" s="427">
        <f>I17</f>
        <v>57000</v>
      </c>
      <c r="D33" s="186" t="s">
        <v>278</v>
      </c>
      <c r="E33" s="427">
        <f>I30</f>
        <v>6000</v>
      </c>
      <c r="F33" s="186" t="s">
        <v>279</v>
      </c>
      <c r="G33" s="609">
        <f>C33+E33</f>
        <v>63000</v>
      </c>
      <c r="H33" s="610"/>
    </row>
    <row r="34" spans="1:8" x14ac:dyDescent="0.25">
      <c r="A34" s="183"/>
      <c r="B34" s="183"/>
      <c r="C34" s="183"/>
      <c r="D34" s="183"/>
      <c r="E34" s="183"/>
      <c r="F34" s="183"/>
      <c r="G34" s="183"/>
      <c r="H34" s="183"/>
    </row>
    <row r="35" spans="1:8" x14ac:dyDescent="0.25">
      <c r="A35" s="183"/>
      <c r="B35" s="183"/>
      <c r="C35" s="183"/>
      <c r="D35" s="183"/>
      <c r="E35" s="183"/>
      <c r="F35" s="183"/>
      <c r="G35" s="183"/>
      <c r="H35" s="183"/>
    </row>
    <row r="36" spans="1:8" x14ac:dyDescent="0.25">
      <c r="A36" s="183"/>
      <c r="B36" s="183"/>
      <c r="C36" s="183"/>
      <c r="D36" s="183"/>
      <c r="E36" s="183"/>
      <c r="F36" s="183"/>
      <c r="G36" s="183"/>
      <c r="H36" s="183"/>
    </row>
    <row r="37" spans="1:8" x14ac:dyDescent="0.25">
      <c r="A37" s="183"/>
      <c r="B37" s="183"/>
      <c r="C37" s="183"/>
      <c r="D37" s="183"/>
      <c r="E37" s="183"/>
      <c r="F37" s="183"/>
      <c r="G37" s="183"/>
      <c r="H37" s="183"/>
    </row>
    <row r="38" spans="1:8" x14ac:dyDescent="0.25">
      <c r="A38" s="183"/>
      <c r="B38" s="183"/>
      <c r="C38" s="183"/>
      <c r="D38" s="183"/>
      <c r="E38" s="183"/>
      <c r="F38" s="183"/>
      <c r="G38" s="183"/>
      <c r="H38" s="183"/>
    </row>
    <row r="39" spans="1:8" x14ac:dyDescent="0.25">
      <c r="A39" s="183"/>
      <c r="B39" s="183"/>
      <c r="C39" s="183"/>
      <c r="D39" s="183"/>
      <c r="E39" s="183"/>
      <c r="F39" s="183"/>
      <c r="G39" s="183"/>
      <c r="H39" s="183"/>
    </row>
    <row r="40" spans="1:8" x14ac:dyDescent="0.25">
      <c r="A40" s="183"/>
      <c r="B40" s="183"/>
      <c r="C40" s="183"/>
      <c r="D40" s="183"/>
      <c r="E40" s="183"/>
      <c r="F40" s="183"/>
      <c r="G40" s="183"/>
      <c r="H40" s="183"/>
    </row>
    <row r="41" spans="1:8" x14ac:dyDescent="0.25">
      <c r="A41" s="183"/>
      <c r="B41" s="183"/>
      <c r="C41" s="183"/>
      <c r="D41" s="183"/>
      <c r="E41" s="183"/>
      <c r="F41" s="183"/>
      <c r="G41" s="183"/>
      <c r="H41" s="183"/>
    </row>
    <row r="42" spans="1:8" x14ac:dyDescent="0.25">
      <c r="A42" s="183"/>
      <c r="B42" s="183"/>
      <c r="C42" s="183"/>
      <c r="D42" s="183"/>
      <c r="E42" s="183"/>
      <c r="F42" s="183"/>
      <c r="G42" s="183"/>
      <c r="H42" s="183"/>
    </row>
    <row r="43" spans="1:8" x14ac:dyDescent="0.25">
      <c r="A43" s="183"/>
      <c r="B43" s="183"/>
      <c r="C43" s="183"/>
      <c r="D43" s="183"/>
      <c r="E43" s="183"/>
      <c r="F43" s="183"/>
      <c r="G43" s="183"/>
      <c r="H43" s="183"/>
    </row>
    <row r="44" spans="1:8" x14ac:dyDescent="0.25">
      <c r="A44" s="183"/>
      <c r="B44" s="183"/>
      <c r="C44" s="183"/>
      <c r="D44" s="183"/>
      <c r="E44" s="183"/>
      <c r="F44" s="183"/>
      <c r="G44" s="183"/>
      <c r="H44" s="183"/>
    </row>
    <row r="45" spans="1:8" x14ac:dyDescent="0.25">
      <c r="A45" s="183"/>
      <c r="B45" s="183"/>
      <c r="C45" s="183"/>
      <c r="D45" s="183"/>
      <c r="E45" s="183"/>
      <c r="F45" s="183"/>
      <c r="G45" s="183"/>
      <c r="H45" s="183"/>
    </row>
    <row r="46" spans="1:8" x14ac:dyDescent="0.25">
      <c r="A46" s="183"/>
      <c r="B46" s="183"/>
      <c r="C46" s="183"/>
      <c r="D46" s="183"/>
      <c r="E46" s="183"/>
      <c r="F46" s="183"/>
      <c r="G46" s="183"/>
      <c r="H46" s="183"/>
    </row>
    <row r="47" spans="1:8" x14ac:dyDescent="0.25">
      <c r="A47" s="183"/>
      <c r="B47" s="183"/>
      <c r="C47" s="183"/>
      <c r="D47" s="183"/>
      <c r="E47" s="183"/>
      <c r="F47" s="183"/>
      <c r="G47" s="183"/>
      <c r="H47" s="183"/>
    </row>
    <row r="48" spans="1:8" x14ac:dyDescent="0.25">
      <c r="A48" s="183"/>
      <c r="B48" s="183"/>
      <c r="C48" s="183"/>
      <c r="D48" s="183"/>
      <c r="E48" s="183"/>
      <c r="F48" s="183"/>
      <c r="G48" s="183"/>
      <c r="H48" s="183"/>
    </row>
  </sheetData>
  <mergeCells count="17">
    <mergeCell ref="I20:I21"/>
    <mergeCell ref="A22:A23"/>
    <mergeCell ref="I22:I25"/>
    <mergeCell ref="A2:I2"/>
    <mergeCell ref="A7:B8"/>
    <mergeCell ref="D7:E7"/>
    <mergeCell ref="F7:G7"/>
    <mergeCell ref="I7:I8"/>
    <mergeCell ref="A9:A10"/>
    <mergeCell ref="I9:I12"/>
    <mergeCell ref="G4:I4"/>
    <mergeCell ref="C28:H30"/>
    <mergeCell ref="G33:H33"/>
    <mergeCell ref="C15:H17"/>
    <mergeCell ref="A20:B21"/>
    <mergeCell ref="D20:E20"/>
    <mergeCell ref="F20:G20"/>
  </mergeCells>
  <phoneticPr fontId="1"/>
  <printOptions horizontalCentered="1"/>
  <pageMargins left="0.51181102362204722" right="0.51181102362204722" top="0.55118110236220474" bottom="0.55118110236220474" header="0.31496062992125984" footer="0.31496062992125984"/>
  <pageSetup paperSize="9" scale="34"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S68"/>
  <sheetViews>
    <sheetView topLeftCell="C14" zoomScale="70" zoomScaleNormal="70" workbookViewId="0">
      <selection activeCell="H68" sqref="H68"/>
    </sheetView>
  </sheetViews>
  <sheetFormatPr defaultRowHeight="18" customHeight="1" x14ac:dyDescent="0.25"/>
  <cols>
    <col min="1" max="2" width="8.88671875" style="3" hidden="1" customWidth="1"/>
    <col min="3" max="3" width="4.33203125" style="3" customWidth="1"/>
    <col min="4" max="5" width="8.88671875" style="3" customWidth="1"/>
    <col min="6" max="17" width="6.77734375" style="3" customWidth="1"/>
    <col min="18" max="19" width="8.77734375" style="3" customWidth="1"/>
    <col min="20" max="20" width="8.88671875" style="3" customWidth="1"/>
    <col min="21" max="16384" width="8.88671875" style="3"/>
  </cols>
  <sheetData>
    <row r="1" spans="3:19" s="5" customFormat="1" ht="36.75" customHeight="1" x14ac:dyDescent="0.25">
      <c r="D1" s="6" t="s">
        <v>236</v>
      </c>
    </row>
    <row r="2" spans="3:19" s="4" customFormat="1" ht="15.75" x14ac:dyDescent="0.25"/>
    <row r="3" spans="3:19" s="4" customFormat="1" ht="23.25" customHeight="1" x14ac:dyDescent="0.25">
      <c r="C3" s="50"/>
      <c r="D3" s="51" t="s">
        <v>17</v>
      </c>
      <c r="E3" s="630" t="str">
        <f>①交付申請書!M8</f>
        <v>天神こども支援グループ</v>
      </c>
      <c r="F3" s="631"/>
      <c r="G3" s="631"/>
      <c r="H3" s="632"/>
      <c r="I3" s="50"/>
      <c r="J3" s="50"/>
      <c r="K3" s="50"/>
      <c r="L3" s="50"/>
      <c r="M3" s="159"/>
      <c r="N3" s="159"/>
      <c r="O3" s="159"/>
      <c r="P3" s="160"/>
      <c r="Q3" s="50"/>
      <c r="R3" s="50"/>
    </row>
    <row r="4" spans="3:19" ht="18" customHeight="1" x14ac:dyDescent="0.25">
      <c r="C4" s="2"/>
    </row>
    <row r="5" spans="3:19" ht="18" customHeight="1" thickBot="1" x14ac:dyDescent="0.3">
      <c r="D5" s="30" t="s">
        <v>18</v>
      </c>
    </row>
    <row r="6" spans="3:19" ht="24" hidden="1" customHeight="1" thickTop="1" thickBot="1" x14ac:dyDescent="0.3">
      <c r="C6" s="2"/>
      <c r="D6" s="11" t="s">
        <v>20</v>
      </c>
      <c r="E6" s="12"/>
      <c r="F6" s="13"/>
      <c r="G6" s="13"/>
      <c r="H6" s="52">
        <v>1</v>
      </c>
      <c r="I6" s="7" t="s">
        <v>19</v>
      </c>
      <c r="J6" s="23" t="s">
        <v>23</v>
      </c>
      <c r="K6" s="43">
        <f>IF(H6&lt;=4,2/3,1/3)</f>
        <v>0.66666666666666663</v>
      </c>
      <c r="L6" s="61" t="str">
        <f>IF(H6&lt;=4,"2/3","1/3")</f>
        <v>2/3</v>
      </c>
    </row>
    <row r="7" spans="3:19" ht="24" customHeight="1" thickTop="1" thickBot="1" x14ac:dyDescent="0.3">
      <c r="C7" s="2"/>
      <c r="D7" s="11" t="s">
        <v>67</v>
      </c>
      <c r="E7" s="15"/>
      <c r="F7" s="13"/>
      <c r="G7" s="13"/>
      <c r="H7" s="156">
        <f>MONTH(MIN(T_年間事業計画[開催予定日]))</f>
        <v>4</v>
      </c>
      <c r="I7" s="17" t="s">
        <v>50</v>
      </c>
      <c r="J7" s="57" t="s">
        <v>56</v>
      </c>
      <c r="K7" s="53">
        <f>12-(IF(H7=1,13,IF(H7=2,14,IF(H7=3,15,H7)))-4)</f>
        <v>12</v>
      </c>
    </row>
    <row r="8" spans="3:19" ht="24" customHeight="1" thickTop="1" thickBot="1" x14ac:dyDescent="0.3">
      <c r="C8" s="2"/>
      <c r="D8" s="11" t="s">
        <v>63</v>
      </c>
      <c r="E8" s="15"/>
      <c r="F8" s="13"/>
      <c r="G8" s="13"/>
      <c r="H8" s="372">
        <f>S12/12</f>
        <v>2.5</v>
      </c>
      <c r="I8" s="17" t="s">
        <v>51</v>
      </c>
      <c r="J8" s="56"/>
      <c r="K8" s="53">
        <f>IF($H8&gt;=4,4,$H8)</f>
        <v>2.5</v>
      </c>
    </row>
    <row r="9" spans="3:19" ht="24" customHeight="1" thickTop="1" thickBot="1" x14ac:dyDescent="0.3">
      <c r="C9" s="2"/>
      <c r="D9" s="11" t="s">
        <v>53</v>
      </c>
      <c r="E9" s="15"/>
      <c r="F9" s="13"/>
      <c r="G9" s="13"/>
      <c r="H9" s="372">
        <f>S13/12</f>
        <v>2.4166666666666665</v>
      </c>
      <c r="I9" s="17" t="s">
        <v>51</v>
      </c>
      <c r="J9" s="56"/>
      <c r="K9" s="53">
        <f>IF($H9&gt;=4,4,$H9)</f>
        <v>2.4166666666666665</v>
      </c>
      <c r="M9" s="49"/>
      <c r="N9" s="49"/>
      <c r="O9" s="62"/>
      <c r="P9" s="62"/>
      <c r="Q9" s="49"/>
    </row>
    <row r="10" spans="3:19" ht="24" customHeight="1" thickTop="1" x14ac:dyDescent="0.25">
      <c r="C10" s="2"/>
      <c r="D10" s="11" t="s">
        <v>61</v>
      </c>
      <c r="E10" s="15"/>
      <c r="F10" s="13"/>
      <c r="G10" s="14"/>
      <c r="H10" s="17"/>
      <c r="I10" s="18"/>
      <c r="M10" s="63"/>
      <c r="N10" s="64"/>
    </row>
    <row r="11" spans="3:19" ht="16.5" thickBot="1" x14ac:dyDescent="0.3">
      <c r="C11" s="2"/>
      <c r="D11" s="10"/>
      <c r="E11" s="9"/>
      <c r="F11" s="37">
        <v>4</v>
      </c>
      <c r="G11" s="38">
        <v>5</v>
      </c>
      <c r="H11" s="37">
        <v>6</v>
      </c>
      <c r="I11" s="38">
        <v>7</v>
      </c>
      <c r="J11" s="37">
        <v>8</v>
      </c>
      <c r="K11" s="38">
        <v>9</v>
      </c>
      <c r="L11" s="37">
        <v>10</v>
      </c>
      <c r="M11" s="38">
        <v>11</v>
      </c>
      <c r="N11" s="37">
        <v>12</v>
      </c>
      <c r="O11" s="39">
        <v>1</v>
      </c>
      <c r="P11" s="39">
        <v>2</v>
      </c>
      <c r="Q11" s="39">
        <v>3</v>
      </c>
      <c r="R11" s="22" t="s">
        <v>24</v>
      </c>
      <c r="S11" s="23" t="s">
        <v>69</v>
      </c>
    </row>
    <row r="12" spans="3:19" ht="24" customHeight="1" thickTop="1" x14ac:dyDescent="0.25">
      <c r="C12" s="2"/>
      <c r="D12" s="633" t="s">
        <v>21</v>
      </c>
      <c r="E12" s="634"/>
      <c r="F12" s="444">
        <f>【非表示】クエリ結果!J4</f>
        <v>5</v>
      </c>
      <c r="G12" s="445">
        <f>【非表示】クエリ結果!J5</f>
        <v>1</v>
      </c>
      <c r="H12" s="445">
        <f>【非表示】クエリ結果!J6</f>
        <v>1</v>
      </c>
      <c r="I12" s="445">
        <f>【非表示】クエリ結果!J7</f>
        <v>6</v>
      </c>
      <c r="J12" s="445">
        <f>【非表示】クエリ結果!J8</f>
        <v>6</v>
      </c>
      <c r="K12" s="445">
        <f>【非表示】クエリ結果!J9</f>
        <v>1</v>
      </c>
      <c r="L12" s="445">
        <f>【非表示】クエリ結果!J10</f>
        <v>1</v>
      </c>
      <c r="M12" s="445">
        <f>【非表示】クエリ結果!J11</f>
        <v>1</v>
      </c>
      <c r="N12" s="445">
        <f>【非表示】クエリ結果!J12</f>
        <v>1</v>
      </c>
      <c r="O12" s="445">
        <f>【非表示】クエリ結果!J13</f>
        <v>1</v>
      </c>
      <c r="P12" s="445">
        <f>【非表示】クエリ結果!J14</f>
        <v>1</v>
      </c>
      <c r="Q12" s="446">
        <f>【非表示】クエリ結果!J15</f>
        <v>5</v>
      </c>
      <c r="R12" s="34">
        <f>IF(MAX(F12:Q12)&gt;=4,4,MAX(F12:Q12))</f>
        <v>4</v>
      </c>
      <c r="S12" s="65">
        <f>SUM(F12:Q12)</f>
        <v>30</v>
      </c>
    </row>
    <row r="13" spans="3:19" ht="24" customHeight="1" thickBot="1" x14ac:dyDescent="0.3">
      <c r="C13" s="2"/>
      <c r="D13" s="633" t="s">
        <v>22</v>
      </c>
      <c r="E13" s="634"/>
      <c r="F13" s="447">
        <f>【非表示】クエリ結果_学習支援!J4</f>
        <v>5</v>
      </c>
      <c r="G13" s="448">
        <f>【非表示】クエリ結果_学習支援!J5</f>
        <v>1</v>
      </c>
      <c r="H13" s="448">
        <f>【非表示】クエリ結果_学習支援!J6</f>
        <v>1</v>
      </c>
      <c r="I13" s="448">
        <f>【非表示】クエリ結果_学習支援!J7</f>
        <v>5</v>
      </c>
      <c r="J13" s="448">
        <f>【非表示】クエリ結果_学習支援!J8</f>
        <v>6</v>
      </c>
      <c r="K13" s="448">
        <f>【非表示】クエリ結果_学習支援!J9</f>
        <v>1</v>
      </c>
      <c r="L13" s="448">
        <f>【非表示】クエリ結果_学習支援!J10</f>
        <v>1</v>
      </c>
      <c r="M13" s="448">
        <f>【非表示】クエリ結果_学習支援!J11</f>
        <v>1</v>
      </c>
      <c r="N13" s="448">
        <f>【非表示】クエリ結果_学習支援!J12</f>
        <v>1</v>
      </c>
      <c r="O13" s="448">
        <f>【非表示】クエリ結果_学習支援!J13</f>
        <v>1</v>
      </c>
      <c r="P13" s="448">
        <f>【非表示】クエリ結果_学習支援!J14</f>
        <v>1</v>
      </c>
      <c r="Q13" s="449">
        <f>【非表示】クエリ結果_学習支援!J15</f>
        <v>5</v>
      </c>
      <c r="R13" s="34">
        <f>IF(MAX(F13:Q13)&gt;=4,4,MAX(F13:Q13))</f>
        <v>4</v>
      </c>
      <c r="S13" s="65">
        <f>SUM(F13:Q13)</f>
        <v>29</v>
      </c>
    </row>
    <row r="14" spans="3:19" ht="18" customHeight="1" thickTop="1" x14ac:dyDescent="0.25">
      <c r="C14" s="2"/>
      <c r="R14" s="27" t="s">
        <v>38</v>
      </c>
      <c r="S14" s="33"/>
    </row>
    <row r="15" spans="3:19" ht="23.25" customHeight="1" x14ac:dyDescent="0.25">
      <c r="C15" s="2"/>
      <c r="D15" s="7" t="s">
        <v>52</v>
      </c>
    </row>
    <row r="16" spans="3:19" ht="16.5" x14ac:dyDescent="0.25">
      <c r="C16" s="2"/>
      <c r="D16" s="49" t="s">
        <v>21</v>
      </c>
      <c r="Q16" s="19" t="s">
        <v>37</v>
      </c>
    </row>
    <row r="17" spans="1:19" ht="18" customHeight="1" x14ac:dyDescent="0.25">
      <c r="D17" s="21" t="s">
        <v>25</v>
      </c>
      <c r="E17" s="21" t="s">
        <v>26</v>
      </c>
      <c r="F17" s="24">
        <v>4</v>
      </c>
      <c r="G17" s="24">
        <v>5</v>
      </c>
      <c r="H17" s="24">
        <v>6</v>
      </c>
      <c r="I17" s="24">
        <v>7</v>
      </c>
      <c r="J17" s="24">
        <v>8</v>
      </c>
      <c r="K17" s="24">
        <v>9</v>
      </c>
      <c r="L17" s="24">
        <v>10</v>
      </c>
      <c r="M17" s="24">
        <v>11</v>
      </c>
      <c r="N17" s="24">
        <v>12</v>
      </c>
      <c r="O17" s="24">
        <v>1</v>
      </c>
      <c r="P17" s="24">
        <v>2</v>
      </c>
      <c r="Q17" s="24">
        <v>3</v>
      </c>
      <c r="R17" s="20" t="s">
        <v>39</v>
      </c>
    </row>
    <row r="18" spans="1:19" ht="18" customHeight="1" x14ac:dyDescent="0.25">
      <c r="A18" s="3">
        <v>1</v>
      </c>
      <c r="B18" s="3">
        <v>0</v>
      </c>
      <c r="D18" s="25" t="s">
        <v>27</v>
      </c>
      <c r="E18" s="26">
        <v>12500</v>
      </c>
      <c r="F18" s="54" t="str">
        <f>IF($K$7&lt;12,"",IF(AND($R$12=1,F$12=0),$E18,IF(AND($R$12=0,$K$8=1),$E18,"")))</f>
        <v/>
      </c>
      <c r="G18" s="54" t="str">
        <f>IF($K$7&lt;11,"",IF(AND($R$12=1,G$12=0),$E18,IF(AND($R$12=0,$K$8=1),$E18,"")))</f>
        <v/>
      </c>
      <c r="H18" s="54" t="str">
        <f>IF($K$7&lt;10,"",IF(AND($R$12=1,H$12=0),$E18,IF(AND($R$12=0,$K$8=1),$E18,"")))</f>
        <v/>
      </c>
      <c r="I18" s="54" t="str">
        <f>IF($K$7&lt;9,"",IF(AND($R$12=1,I$12=0),$E18,IF(AND($R$12=0,$K$8=1),$E18,"")))</f>
        <v/>
      </c>
      <c r="J18" s="54" t="str">
        <f>IF($K$7&lt;8,"",IF(AND($R$12=1,J$12=0),$E18,IF(AND($R$12=0,$K$8=1),$E18,"")))</f>
        <v/>
      </c>
      <c r="K18" s="54" t="str">
        <f>IF($K$7&lt;7,"",IF(AND($R$12=1,K$12=0),$E18,IF(AND($R$12=0,$K$8=1),$E18,"")))</f>
        <v/>
      </c>
      <c r="L18" s="54" t="str">
        <f>IF($K$7&lt;6,"",IF(AND($R$12=1,L$12=0),$E18,IF(AND($R$12=0,$K$8=1),$E18,"")))</f>
        <v/>
      </c>
      <c r="M18" s="54" t="str">
        <f>IF($K$7&lt;5,"",IF(AND($R$12=1,M$12=0),$E18,IF(AND($R$12=0,$K$8=1),$E18,"")))</f>
        <v/>
      </c>
      <c r="N18" s="54" t="str">
        <f>IF($K$7&lt;4,"",IF(AND($R$12=1,N$12=0),$E18,IF(AND($R$12=0,$K$8=1),$E18,"")))</f>
        <v/>
      </c>
      <c r="O18" s="54" t="str">
        <f>IF($K$7&lt;3,"",IF(AND($R$12=1,O$12=0),$E18,IF(AND($R$12=0,$K$8=1),$E18,"")))</f>
        <v/>
      </c>
      <c r="P18" s="54" t="str">
        <f>IF($K$7&lt;2,"",IF(AND($R$12=1,P$12=0),$E18,IF(AND($R$12=0,$K$8=1),$E18,"")))</f>
        <v/>
      </c>
      <c r="Q18" s="54" t="str">
        <f>IF($K$7&lt;1,"",IF(AND($R$12=1,Q$12=0),$E18,IF(AND($R$12=0,$K$8=1),$E18,"")))</f>
        <v/>
      </c>
      <c r="R18" s="28">
        <f>SUM(F18:Q18)</f>
        <v>0</v>
      </c>
    </row>
    <row r="19" spans="1:19" ht="18" customHeight="1" x14ac:dyDescent="0.25">
      <c r="A19" s="3">
        <v>2</v>
      </c>
      <c r="B19" s="3">
        <v>0</v>
      </c>
      <c r="D19" s="25" t="s">
        <v>28</v>
      </c>
      <c r="E19" s="26">
        <v>25000</v>
      </c>
      <c r="F19" s="54" t="str">
        <f>IF($K$7&lt;12,"",IF(AND($R$12=2,F$12=0),$E19,IF(AND($R$12=0,$K$8=2),$E19,"")))</f>
        <v/>
      </c>
      <c r="G19" s="54" t="str">
        <f>IF($K$7&lt;11,"",IF(AND($R$12=2,G$12=0),$E19,IF(AND($R$12=0,$K$8=2),$E19,"")))</f>
        <v/>
      </c>
      <c r="H19" s="54" t="str">
        <f>IF($K$7&lt;10,"",IF(AND($R$12=2,H$12=0),$E19,IF(AND($R$12=0,$K$8=2),$E19,"")))</f>
        <v/>
      </c>
      <c r="I19" s="54" t="str">
        <f>IF($K$7&lt;9,"",IF(AND($R$12=2,I$12=0),$E19,IF(AND($R$12=0,$K$8=2),$E19,"")))</f>
        <v/>
      </c>
      <c r="J19" s="54" t="str">
        <f>IF($K$7&lt;8,"",IF(AND($R$12=2,J$12=0),$E19,IF(AND($R$12=0,$K$8=2),$E19,"")))</f>
        <v/>
      </c>
      <c r="K19" s="54" t="str">
        <f>IF($K$7&lt;7,"",IF(AND($R$12=2,K$12=0),$E19,IF(AND($R$12=0,$K$8=2),$E19,"")))</f>
        <v/>
      </c>
      <c r="L19" s="54" t="str">
        <f>IF($K$7&lt;6,"",IF(AND($R$12=2,L$12=0),$E19,IF(AND($R$12=0,$K$8=2),$E19,"")))</f>
        <v/>
      </c>
      <c r="M19" s="54" t="str">
        <f>IF($K$7&lt;5,"",IF(AND($R$12=2,M$12=0),$E19,IF(AND($R$12=0,$K$8=2),$E19,"")))</f>
        <v/>
      </c>
      <c r="N19" s="54" t="str">
        <f>IF($K$7&lt;4,"",IF(AND($R$12=2,N$12=0),$E19,IF(AND($R$12=0,$K$8=2),$E19,"")))</f>
        <v/>
      </c>
      <c r="O19" s="54" t="str">
        <f>IF($K$7&lt;3,"",IF(AND($R$12=2,O$12=0),$E19,IF(AND($R$12=0,$K$8=2),$E19,"")))</f>
        <v/>
      </c>
      <c r="P19" s="54" t="str">
        <f>IF($K$7&lt;2,"",IF(AND($R$12=2,P$12=0),$E19,IF(AND($R$12=0,$K$8=2),$E19,"")))</f>
        <v/>
      </c>
      <c r="Q19" s="54" t="str">
        <f>IF($K$7&lt;1,"",IF(AND($R$12=2,Q$12=0),$E19,IF(AND($R$12=0,$K$8=2),$E19,"")))</f>
        <v/>
      </c>
      <c r="R19" s="28">
        <f t="shared" ref="R19:R27" si="0">SUM(F19:Q19)</f>
        <v>0</v>
      </c>
    </row>
    <row r="20" spans="1:19" ht="18" customHeight="1" x14ac:dyDescent="0.25">
      <c r="A20" s="3">
        <v>2</v>
      </c>
      <c r="B20" s="3">
        <v>1</v>
      </c>
      <c r="D20" s="25" t="s">
        <v>29</v>
      </c>
      <c r="E20" s="26">
        <v>12500</v>
      </c>
      <c r="F20" s="54" t="str">
        <f>IF($K$7&lt;12,"",IF(AND($R$12=2,F$12=1),$E20,IF(AND($R$12=1,$K$8=2),$E20,"")))</f>
        <v/>
      </c>
      <c r="G20" s="54" t="str">
        <f>IF($K$7&lt;11,"",IF(AND($R$12=2,G$12=1),$E20,IF(AND($R$12=1,$K$8=2),$E20,"")))</f>
        <v/>
      </c>
      <c r="H20" s="54" t="str">
        <f>IF($K$7&lt;10,"",IF(AND($R$12=2,H$12=1),$E20,IF(AND($R$12=1,$K$8=2),$E20,"")))</f>
        <v/>
      </c>
      <c r="I20" s="54" t="str">
        <f>IF($K$7&lt;9,"",IF(AND($R$12=2,I$12=1),$E20,IF(AND($R$12=1,$K$8=2),$E20,"")))</f>
        <v/>
      </c>
      <c r="J20" s="54" t="str">
        <f>IF($K$7&lt;8,"",IF(AND($R$12=2,J$12=1),$E20,IF(AND($R$12=1,$K$8=2),$E20,"")))</f>
        <v/>
      </c>
      <c r="K20" s="54" t="str">
        <f>IF($K$7&lt;7,"",IF(AND($R$12=2,K$12=1),$E20,IF(AND($R$12=1,$K$8=2),$E20,"")))</f>
        <v/>
      </c>
      <c r="L20" s="54" t="str">
        <f>IF($K$7&lt;6,"",IF(AND($R$12=2,L$12=1),$E20,IF(AND($R$12=1,$K$8=2),$E20,"")))</f>
        <v/>
      </c>
      <c r="M20" s="54" t="str">
        <f>IF($K$7&lt;5,"",IF(AND($R$12=2,M$12=1),$E20,IF(AND($R$12=1,$K$8=2),$E20,"")))</f>
        <v/>
      </c>
      <c r="N20" s="54" t="str">
        <f>IF($K$7&lt;4,"",IF(AND($R$12=2,N$12=1),$E20,IF(AND($R$12=1,$K$8=2),$E20,"")))</f>
        <v/>
      </c>
      <c r="O20" s="54" t="str">
        <f>IF($K$7&lt;3,"",IF(AND($R$12=2,O$12=1),$E20,IF(AND($R$12=1,$K$8=2),$E20,"")))</f>
        <v/>
      </c>
      <c r="P20" s="54" t="str">
        <f>IF($K$7&lt;2,"",IF(AND($R$12=2,P$12=1),$E20,IF(AND($R$12=1,$K$8=2),$E20,"")))</f>
        <v/>
      </c>
      <c r="Q20" s="54" t="str">
        <f>IF($K$7&lt;1,"",IF(AND($R$12=2,Q$12=1),$E20,IF(AND($R$12=1,$K$8=2),$E20,"")))</f>
        <v/>
      </c>
      <c r="R20" s="28">
        <f t="shared" si="0"/>
        <v>0</v>
      </c>
    </row>
    <row r="21" spans="1:19" ht="18" customHeight="1" x14ac:dyDescent="0.25">
      <c r="A21" s="3">
        <v>3</v>
      </c>
      <c r="B21" s="3">
        <v>0</v>
      </c>
      <c r="D21" s="25" t="s">
        <v>30</v>
      </c>
      <c r="E21" s="26">
        <v>37500</v>
      </c>
      <c r="F21" s="54" t="str">
        <f>IF($K$7&lt;12,"",IF(AND($R$12=3,F$12=0),$E21,IF(AND($R$12=0,$K$8=3),$E21,"")))</f>
        <v/>
      </c>
      <c r="G21" s="54" t="str">
        <f>IF($K$7&lt;11,"",IF(AND($R$12=3,G$12=0),$E21,IF(AND($R$12=0,$K$8=3),$E21,"")))</f>
        <v/>
      </c>
      <c r="H21" s="54" t="str">
        <f>IF($K$7&lt;10,"",IF(AND($R$12=3,H$12=0),$E21,IF(AND($R$12=0,$K$8=3),$E21,"")))</f>
        <v/>
      </c>
      <c r="I21" s="54" t="str">
        <f>IF($K$7&lt;9,"",IF(AND($R$12=3,I$12=0),$E21,IF(AND($R$12=0,$K$8=3),$E21,"")))</f>
        <v/>
      </c>
      <c r="J21" s="54" t="str">
        <f>IF($K$7&lt;8,"",IF(AND($R$12=3,J$12=0),$E21,IF(AND($R$12=0,$K$8=3),$E21,"")))</f>
        <v/>
      </c>
      <c r="K21" s="54" t="str">
        <f>IF($K$7&lt;7,"",IF(AND($R$12=3,K$12=0),$E21,IF(AND($R$12=0,$K$8=3),$E21,"")))</f>
        <v/>
      </c>
      <c r="L21" s="54" t="str">
        <f>IF($K$7&lt;6,"",IF(AND($R$12=3,L$12=0),$E21,IF(AND($R$12=0,$K$8=3),$E21,"")))</f>
        <v/>
      </c>
      <c r="M21" s="54" t="str">
        <f>IF($K$7&lt;5,"",IF(AND($R$12=3,M$12=0),$E21,IF(AND($R$12=0,$K$8=3),$E21,"")))</f>
        <v/>
      </c>
      <c r="N21" s="54" t="str">
        <f>IF($K$7&lt;4,"",IF(AND($R$12=3,N$12=0),$E21,IF(AND($R$12=0,$K$8=3),$E21,"")))</f>
        <v/>
      </c>
      <c r="O21" s="54" t="str">
        <f>IF($K$7&lt;3,"",IF(AND($R$12=3,O$12=0),$E21,IF(AND($R$12=0,$K$8=3),$E21,"")))</f>
        <v/>
      </c>
      <c r="P21" s="54" t="str">
        <f>IF($K$7&lt;2,"",IF(AND($R$12=3,P$12=0),$E21,IF(AND($R$12=0,$K$8=3),$E21,"")))</f>
        <v/>
      </c>
      <c r="Q21" s="54" t="str">
        <f>IF($K$7&lt;1,"",IF(AND($R$12=3,Q$12=0),$E21,IF(AND($R$12=0,$K$8=3),$E21,"")))</f>
        <v/>
      </c>
      <c r="R21" s="28">
        <f t="shared" si="0"/>
        <v>0</v>
      </c>
    </row>
    <row r="22" spans="1:19" ht="18" customHeight="1" x14ac:dyDescent="0.25">
      <c r="A22" s="3">
        <v>3</v>
      </c>
      <c r="B22" s="3">
        <v>1</v>
      </c>
      <c r="D22" s="25" t="s">
        <v>31</v>
      </c>
      <c r="E22" s="26">
        <v>25000</v>
      </c>
      <c r="F22" s="54" t="str">
        <f>IF($K$7&lt;12,"",IF(AND($R$12=3,F$12=1),$E22,IF(AND($R$12=1,$K$8=3),$E22,"")))</f>
        <v/>
      </c>
      <c r="G22" s="54" t="str">
        <f>IF($K$7&lt;11,"",IF(AND($R$12=3,G$12=1),$E22,IF(AND($R$12=1,$K$8=3),$E22,"")))</f>
        <v/>
      </c>
      <c r="H22" s="54" t="str">
        <f>IF($K$7&lt;10,"",IF(AND($R$12=3,H$12=1),$E22,IF(AND($R$12=1,$K$8=3),$E22,"")))</f>
        <v/>
      </c>
      <c r="I22" s="54" t="str">
        <f>IF($K$7&lt;9,"",IF(AND($R$12=3,I$12=1),$E22,IF(AND($R$12=1,$K$8=3),$E22,"")))</f>
        <v/>
      </c>
      <c r="J22" s="54" t="str">
        <f>IF($K$7&lt;8,"",IF(AND($R$12=3,J$12=1),$E22,IF(AND($R$12=1,$K$8=3),$E22,"")))</f>
        <v/>
      </c>
      <c r="K22" s="54" t="str">
        <f>IF($K$7&lt;7,"",IF(AND($R$12=3,K$12=1),$E22,IF(AND($R$12=1,$K$8=3),$E22,"")))</f>
        <v/>
      </c>
      <c r="L22" s="54" t="str">
        <f>IF($K$7&lt;6,"",IF(AND($R$12=3,L$12=1),$E22,IF(AND($R$12=1,$K$8=3),$E22,"")))</f>
        <v/>
      </c>
      <c r="M22" s="54" t="str">
        <f>IF($K$7&lt;5,"",IF(AND($R$12=3,M$12=1),$E22,IF(AND($R$12=1,$K$8=3),$E22,"")))</f>
        <v/>
      </c>
      <c r="N22" s="54" t="str">
        <f>IF($K$7&lt;4,"",IF(AND($R$12=3,N$12=1),$E22,IF(AND($R$12=1,$K$8=3),$E22,"")))</f>
        <v/>
      </c>
      <c r="O22" s="54" t="str">
        <f>IF($K$7&lt;3,"",IF(AND($R$12=3,O$12=1),$E22,IF(AND($R$12=1,$K$8=3),$E22,"")))</f>
        <v/>
      </c>
      <c r="P22" s="54" t="str">
        <f>IF($K$7&lt;2,"",IF(AND($R$12=3,P$12=1),$E22,IF(AND($R$12=1,$K$8=3),$E22,"")))</f>
        <v/>
      </c>
      <c r="Q22" s="54" t="str">
        <f>IF($K$7&lt;1,"",IF(AND($R$12=3,Q$12=1),$E22,IF(AND($R$12=1,$K$8=3),$E22,"")))</f>
        <v/>
      </c>
      <c r="R22" s="28">
        <f t="shared" si="0"/>
        <v>0</v>
      </c>
    </row>
    <row r="23" spans="1:19" ht="18" customHeight="1" x14ac:dyDescent="0.25">
      <c r="A23" s="3">
        <v>3</v>
      </c>
      <c r="B23" s="3">
        <v>2</v>
      </c>
      <c r="D23" s="25" t="s">
        <v>32</v>
      </c>
      <c r="E23" s="26">
        <v>12500</v>
      </c>
      <c r="F23" s="54" t="str">
        <f>IF($K$7&lt;12,"",IF(AND($R$12=3,F$12=2),$E23,IF(AND($R$12=2,$K$8=3),$E23,"")))</f>
        <v/>
      </c>
      <c r="G23" s="54" t="str">
        <f>IF($K$7&lt;11,"",IF(AND($R$12=3,G$12=2),$E23,IF(AND($R$12=2,$K$8=3),$E23,"")))</f>
        <v/>
      </c>
      <c r="H23" s="54" t="str">
        <f>IF($K$7&lt;10,"",IF(AND($R$12=3,H$12=2),$E23,IF(AND($R$12=2,$K$8=3),$E23,"")))</f>
        <v/>
      </c>
      <c r="I23" s="54" t="str">
        <f>IF($K$7&lt;9,"",IF(AND($R$12=3,I$12=2),$E23,IF(AND($R$12=2,$K$8=3),$E23,"")))</f>
        <v/>
      </c>
      <c r="J23" s="54" t="str">
        <f>IF($K$7&lt;8,"",IF(AND($R$12=3,J$12=2),$E23,IF(AND($R$12=2,$K$8=3),$E23,"")))</f>
        <v/>
      </c>
      <c r="K23" s="54" t="str">
        <f>IF($K$7&lt;7,"",IF(AND($R$12=3,K$12=2),$E23,IF(AND($R$12=2,$K$8=3),$E23,"")))</f>
        <v/>
      </c>
      <c r="L23" s="54" t="str">
        <f>IF($K$7&lt;6,"",IF(AND($R$12=3,L$12=2),$E23,IF(AND($R$12=2,$K$8=3),$E23,"")))</f>
        <v/>
      </c>
      <c r="M23" s="54" t="str">
        <f>IF($K$7&lt;5,"",IF(AND($R$12=3,M$12=2),$E23,IF(AND($R$12=2,$K$8=3),$E23,"")))</f>
        <v/>
      </c>
      <c r="N23" s="54" t="str">
        <f>IF($K$7&lt;4,"",IF(AND($R$12=3,N$12=2),$E23,IF(AND($R$12=2,$K$8=3),$E23,"")))</f>
        <v/>
      </c>
      <c r="O23" s="54" t="str">
        <f>IF($K$7&lt;3,"",IF(AND($R$12=3,O$12=2),$E23,IF(AND($R$12=2,$K$8=3),$E23,"")))</f>
        <v/>
      </c>
      <c r="P23" s="54" t="str">
        <f>IF($K$7&lt;2,"",IF(AND($R$12=3,P$12=2),$E23,IF(AND($R$12=2,$K$8=3),$E23,"")))</f>
        <v/>
      </c>
      <c r="Q23" s="54" t="str">
        <f>IF($K$7&lt;1,"",IF(AND($R$12=3,Q$12=2),$E23,IF(AND($R$12=2,$K$8=3),$E23,"")))</f>
        <v/>
      </c>
      <c r="R23" s="28">
        <f t="shared" si="0"/>
        <v>0</v>
      </c>
    </row>
    <row r="24" spans="1:19" ht="18" customHeight="1" x14ac:dyDescent="0.25">
      <c r="A24" s="3">
        <v>4</v>
      </c>
      <c r="B24" s="3">
        <v>0</v>
      </c>
      <c r="D24" s="25" t="s">
        <v>33</v>
      </c>
      <c r="E24" s="26">
        <v>50000</v>
      </c>
      <c r="F24" s="54" t="str">
        <f>IF($K$7&lt;12,"",IF(AND($R$12=4,F$12=0),$E24,IF(AND($R$12=0,$K$8=4),$E24,"")))</f>
        <v/>
      </c>
      <c r="G24" s="54" t="str">
        <f>IF($K$7&lt;11,"",IF(AND($R$12=4,G$12=0),$E24,IF(AND($R$12=0,$K$8=4),$E24,"")))</f>
        <v/>
      </c>
      <c r="H24" s="54" t="str">
        <f>IF($K$7&lt;10,"",IF(AND($R$12=4,H$12=0),$E24,IF(AND($R$12=0,$K$8=4),$E24,"")))</f>
        <v/>
      </c>
      <c r="I24" s="54" t="str">
        <f>IF($K$7&lt;9,"",IF(AND($R$12=4,I$12=0),$E24,IF(AND($R$12=0,$K$8=4),$E24,"")))</f>
        <v/>
      </c>
      <c r="J24" s="54" t="str">
        <f>IF($K$7&lt;8,"",IF(AND($R$12=4,J$12=0),$E24,IF(AND($R$12=0,$K$8=4),$E24,"")))</f>
        <v/>
      </c>
      <c r="K24" s="54" t="str">
        <f>IF($K$7&lt;7,"",IF(AND($R$12=4,K$12=0),$E24,IF(AND($R$12=0,$K$8=4),$E24,"")))</f>
        <v/>
      </c>
      <c r="L24" s="54" t="str">
        <f>IF($K$7&lt;6,"",IF(AND($R$12=4,L$12=0),$E24,IF(AND($R$12=0,$K$8=4),$E24,"")))</f>
        <v/>
      </c>
      <c r="M24" s="54" t="str">
        <f>IF($K$7&lt;5,"",IF(AND($R$12=4,M$12=0),$E24,IF(AND($R$12=0,$K$8=4),$E24,"")))</f>
        <v/>
      </c>
      <c r="N24" s="54" t="str">
        <f>IF($K$7&lt;4,"",IF(AND($R$12=4,N$12=0),$E24,IF(AND($R$12=0,$K$8=4),$E24,"")))</f>
        <v/>
      </c>
      <c r="O24" s="54" t="str">
        <f>IF($K$7&lt;3,"",IF(AND($R$12=4,O$12=0),$E24,IF(AND($R$12=0,$K$8=4),$E24,"")))</f>
        <v/>
      </c>
      <c r="P24" s="54" t="str">
        <f>IF($K$7&lt;2,"",IF(AND($R$12=4,P$12=0),$E24,IF(AND($R$12=0,$K$8=4),$E24,"")))</f>
        <v/>
      </c>
      <c r="Q24" s="54" t="str">
        <f>IF($K$7&lt;1,"",IF(AND($R$12=4,Q$12=0),$E24,IF(AND($R$12=0,$K$8=4),$E24,"")))</f>
        <v/>
      </c>
      <c r="R24" s="28">
        <f t="shared" si="0"/>
        <v>0</v>
      </c>
    </row>
    <row r="25" spans="1:19" ht="18" customHeight="1" x14ac:dyDescent="0.25">
      <c r="A25" s="3">
        <v>4</v>
      </c>
      <c r="B25" s="3">
        <v>1</v>
      </c>
      <c r="D25" s="25" t="s">
        <v>34</v>
      </c>
      <c r="E25" s="26">
        <v>37500</v>
      </c>
      <c r="F25" s="54" t="str">
        <f>IF($K$7&lt;12,"",IF(AND($R$12=4,F$12=1),$E25,IF(AND($R$12=1,$K$8=4),$E25,"")))</f>
        <v/>
      </c>
      <c r="G25" s="54">
        <f>IF($K$7&lt;11,"",IF(AND($R$12=4,G$12=1),$E25,IF(AND($R$12=1,$K$8=4),$E25,"")))</f>
        <v>37500</v>
      </c>
      <c r="H25" s="54">
        <f>IF($K$7&lt;10,"",IF(AND($R$12=4,H$12=1),$E25,IF(AND($R$12=1,$K$8=4),$E25,"")))</f>
        <v>37500</v>
      </c>
      <c r="I25" s="54" t="str">
        <f>IF($K$7&lt;9,"",IF(AND($R$12=4,I$12=1),$E25,IF(AND($R$12=1,$K$8=4),$E25,"")))</f>
        <v/>
      </c>
      <c r="J25" s="54" t="str">
        <f>IF($K$7&lt;8,"",IF(AND($R$12=4,J$12=1),$E25,IF(AND($R$12=1,$K$8=4),$E25,"")))</f>
        <v/>
      </c>
      <c r="K25" s="54">
        <f>IF($K$7&lt;7,"",IF(AND($R$12=4,K$12=1),$E25,IF(AND($R$12=1,$K$8=4),$E25,"")))</f>
        <v>37500</v>
      </c>
      <c r="L25" s="54">
        <f>IF($K$7&lt;6,"",IF(AND($R$12=4,L$12=1),$E25,IF(AND($R$12=1,$K$8=4),$E25,"")))</f>
        <v>37500</v>
      </c>
      <c r="M25" s="54">
        <f>IF($K$7&lt;5,"",IF(AND($R$12=4,M$12=1),$E25,IF(AND($R$12=1,$K$8=4),$E25,"")))</f>
        <v>37500</v>
      </c>
      <c r="N25" s="54">
        <f>IF($K$7&lt;4,"",IF(AND($R$12=4,N$12=1),$E25,IF(AND($R$12=1,$K$8=4),$E25,"")))</f>
        <v>37500</v>
      </c>
      <c r="O25" s="54">
        <f>IF($K$7&lt;3,"",IF(AND($R$12=4,O$12=1),$E25,IF(AND($R$12=1,$K$8=4),$E25,"")))</f>
        <v>37500</v>
      </c>
      <c r="P25" s="54">
        <f>IF($K$7&lt;2,"",IF(AND($R$12=4,P$12=1),$E25,IF(AND($R$12=1,$K$8=4),$E25,"")))</f>
        <v>37500</v>
      </c>
      <c r="Q25" s="54" t="str">
        <f>IF($K$7&lt;1,"",IF(AND($R$12=4,Q$12=1),$E25,IF(AND($R$12=1,$K$8=4),$E25,"")))</f>
        <v/>
      </c>
      <c r="R25" s="28">
        <f t="shared" si="0"/>
        <v>300000</v>
      </c>
    </row>
    <row r="26" spans="1:19" ht="18" customHeight="1" x14ac:dyDescent="0.25">
      <c r="A26" s="3">
        <v>4</v>
      </c>
      <c r="B26" s="3">
        <v>2</v>
      </c>
      <c r="D26" s="25" t="s">
        <v>35</v>
      </c>
      <c r="E26" s="26">
        <v>25000</v>
      </c>
      <c r="F26" s="54" t="str">
        <f>IF($K$7&lt;12,"",IF(AND($R$12=4,F$12=2),$E26,IF(AND($R$12=2,$K$8=4),$E26,"")))</f>
        <v/>
      </c>
      <c r="G26" s="54" t="str">
        <f>IF($K$7&lt;11,"",IF(AND($R$12=4,G$12=2),$E26,IF(AND($R$12=2,$K$8=4),$E26,"")))</f>
        <v/>
      </c>
      <c r="H26" s="54" t="str">
        <f>IF($K$7&lt;10,"",IF(AND($R$12=4,H$12=2),$E26,IF(AND($R$12=2,$K$8=4),$E26,"")))</f>
        <v/>
      </c>
      <c r="I26" s="54" t="str">
        <f>IF($K$7&lt;9,"",IF(AND($R$12=4,I$12=2),$E26,IF(AND($R$12=2,$K$8=4),$E26,"")))</f>
        <v/>
      </c>
      <c r="J26" s="54" t="str">
        <f>IF($K$7&lt;8,"",IF(AND($R$12=4,J$12=2),$E26,IF(AND($R$12=2,$K$8=4),$E26,"")))</f>
        <v/>
      </c>
      <c r="K26" s="54" t="str">
        <f>IF($K$7&lt;7,"",IF(AND($R$12=4,K$12=2),$E26,IF(AND($R$12=2,$K$8=4),$E26,"")))</f>
        <v/>
      </c>
      <c r="L26" s="54" t="str">
        <f>IF($K$7&lt;6,"",IF(AND($R$12=4,L$12=2),$E26,IF(AND($R$12=2,$K$8=4),$E26,"")))</f>
        <v/>
      </c>
      <c r="M26" s="54" t="str">
        <f>IF($K$7&lt;5,"",IF(AND($R$12=4,M$12=2),$E26,IF(AND($R$12=2,$K$8=4),$E26,"")))</f>
        <v/>
      </c>
      <c r="N26" s="54" t="str">
        <f>IF($K$7&lt;4,"",IF(AND($R$12=4,N$12=2),$E26,IF(AND($R$12=2,$K$8=4),$E26,"")))</f>
        <v/>
      </c>
      <c r="O26" s="54" t="str">
        <f>IF($K$7&lt;3,"",IF(AND($R$12=4,O$12=2),$E26,IF(AND($R$12=2,$K$8=4),$E26,"")))</f>
        <v/>
      </c>
      <c r="P26" s="54" t="str">
        <f>IF($K$7&lt;2,"",IF(AND($R$12=4,P$12=2),$E26,IF(AND($R$12=2,$K$8=4),$E26,"")))</f>
        <v/>
      </c>
      <c r="Q26" s="54" t="str">
        <f>IF($K$7&lt;1,"",IF(AND($R$12=4,Q$12=2),$E26,IF(AND($R$12=2,$K$8=4),$E26,"")))</f>
        <v/>
      </c>
      <c r="R26" s="28">
        <f t="shared" si="0"/>
        <v>0</v>
      </c>
      <c r="S26" s="23" t="s">
        <v>40</v>
      </c>
    </row>
    <row r="27" spans="1:19" ht="18" customHeight="1" x14ac:dyDescent="0.25">
      <c r="A27" s="3">
        <v>4</v>
      </c>
      <c r="B27" s="3">
        <v>3</v>
      </c>
      <c r="D27" s="25" t="s">
        <v>36</v>
      </c>
      <c r="E27" s="26">
        <v>12500</v>
      </c>
      <c r="F27" s="54" t="str">
        <f>IF($K$7&lt;12,"",IF(AND($R$12=4,F$12=3),$E27,IF(AND($R$12=3,$K$8=4),$E27,"")))</f>
        <v/>
      </c>
      <c r="G27" s="54" t="str">
        <f>IF($K$7&lt;11,"",IF(AND($R$12=4,G$12=3),$E27,IF(AND($R$12=3,$K$8=4),$E27,"")))</f>
        <v/>
      </c>
      <c r="H27" s="54" t="str">
        <f>IF($K$7&lt;10,"",IF(AND($R$12=4,H$12=3),$E27,IF(AND($R$12=3,$K$8=4),$E27,"")))</f>
        <v/>
      </c>
      <c r="I27" s="54" t="str">
        <f>IF($K$7&lt;9,"",IF(AND($R$12=4,I$12=3),$E27,IF(AND($R$12=3,$K$8=4),$E27,"")))</f>
        <v/>
      </c>
      <c r="J27" s="54" t="str">
        <f>IF($K$7&lt;8,"",IF(AND($R$12=4,J$12=3),$E27,IF(AND($R$12=3,$K$8=4),$E27,"")))</f>
        <v/>
      </c>
      <c r="K27" s="54" t="str">
        <f>IF($K$7&lt;7,"",IF(AND($R$12=4,K$12=3),$E27,IF(AND($R$12=3,$K$8=4),$E27,"")))</f>
        <v/>
      </c>
      <c r="L27" s="54" t="str">
        <f>IF($K$7&lt;6,"",IF(AND($R$12=4,L$12=3),$E27,IF(AND($R$12=3,$K$8=4),$E27,"")))</f>
        <v/>
      </c>
      <c r="M27" s="54" t="str">
        <f>IF($K$7&lt;5,"",IF(AND($R$12=4,M$12=3),$E27,IF(AND($R$12=3,$K$8=4),$E27,"")))</f>
        <v/>
      </c>
      <c r="N27" s="54" t="str">
        <f>IF($K$7&lt;4,"",IF(AND($R$12=4,N$12=3),$E27,IF(AND($R$12=3,$K$8=4),$E27,"")))</f>
        <v/>
      </c>
      <c r="O27" s="54" t="str">
        <f>IF($K$7&lt;3,"",IF(AND($R$12=4,O$12=3),$E27,IF(AND($R$12=3,$K$8=4),$E27,"")))</f>
        <v/>
      </c>
      <c r="P27" s="54" t="str">
        <f>IF($K$7&lt;2,"",IF(AND($R$12=4,P$12=3),$E27,IF(AND($R$12=3,$K$8=4),$E27,"")))</f>
        <v/>
      </c>
      <c r="Q27" s="54" t="str">
        <f>IF($K$7&lt;1,"",IF(AND($R$12=4,Q$12=3),$E27,IF(AND($R$12=3,$K$8=4),$E27,"")))</f>
        <v/>
      </c>
      <c r="R27" s="28">
        <f t="shared" si="0"/>
        <v>0</v>
      </c>
      <c r="S27" s="55">
        <f>SUM(R18:R27)</f>
        <v>300000</v>
      </c>
    </row>
    <row r="29" spans="1:19" ht="16.5" x14ac:dyDescent="0.25">
      <c r="C29" s="2"/>
      <c r="D29" s="49" t="s">
        <v>22</v>
      </c>
      <c r="Q29" s="19" t="s">
        <v>41</v>
      </c>
    </row>
    <row r="30" spans="1:19" ht="18" customHeight="1" x14ac:dyDescent="0.25">
      <c r="D30" s="21" t="s">
        <v>25</v>
      </c>
      <c r="E30" s="21" t="s">
        <v>26</v>
      </c>
      <c r="F30" s="24">
        <v>4</v>
      </c>
      <c r="G30" s="24">
        <v>5</v>
      </c>
      <c r="H30" s="24">
        <v>6</v>
      </c>
      <c r="I30" s="24">
        <v>7</v>
      </c>
      <c r="J30" s="24">
        <v>8</v>
      </c>
      <c r="K30" s="24">
        <v>9</v>
      </c>
      <c r="L30" s="24">
        <v>10</v>
      </c>
      <c r="M30" s="24">
        <v>11</v>
      </c>
      <c r="N30" s="24">
        <v>12</v>
      </c>
      <c r="O30" s="24">
        <v>1</v>
      </c>
      <c r="P30" s="24">
        <v>2</v>
      </c>
      <c r="Q30" s="24">
        <v>3</v>
      </c>
      <c r="R30" s="20" t="s">
        <v>39</v>
      </c>
    </row>
    <row r="31" spans="1:19" ht="18" customHeight="1" x14ac:dyDescent="0.25">
      <c r="A31" s="3">
        <v>1</v>
      </c>
      <c r="B31" s="3">
        <v>0</v>
      </c>
      <c r="D31" s="25" t="s">
        <v>27</v>
      </c>
      <c r="E31" s="26">
        <v>2500</v>
      </c>
      <c r="F31" s="54" t="str">
        <f>IF($K$7&lt;12,"",IF(AND($R$13=1,F$13=0),$E31,IF(AND($R$13=0,$K$9=1),$E31,"")))</f>
        <v/>
      </c>
      <c r="G31" s="54" t="str">
        <f>IF($K$7&lt;11,"",IF(AND($R$13=1,G$13=0),$E31,IF(AND($R$13=0,$K$9=1),$E31,"")))</f>
        <v/>
      </c>
      <c r="H31" s="54" t="str">
        <f>IF($K$7&lt;10,"",IF(AND($R$13=1,H$13=0),$E31,IF(AND($R$13=0,$K$9=1),$E31,"")))</f>
        <v/>
      </c>
      <c r="I31" s="54" t="str">
        <f>IF($K$7&lt;9,"",IF(AND($R$13=1,I$13=0),$E31,IF(AND($R$13=0,$K$9=1),$E31,"")))</f>
        <v/>
      </c>
      <c r="J31" s="54" t="str">
        <f>IF($K$7&lt;8,"",IF(AND($R$13=1,J$13=0),$E31,IF(AND($R$13=0,$K$9=1),$E31,"")))</f>
        <v/>
      </c>
      <c r="K31" s="54" t="str">
        <f>IF($K$7&lt;7,"",IF(AND($R$13=1,K$13=0),$E31,IF(AND($R$13=0,$K$9=1),$E31,"")))</f>
        <v/>
      </c>
      <c r="L31" s="54" t="str">
        <f>IF($K$7&lt;6,"",IF(AND($R$13=1,L$13=0),$E31,IF(AND($R$13=0,$K$9=1),$E31,"")))</f>
        <v/>
      </c>
      <c r="M31" s="54" t="str">
        <f>IF($K$7&lt;5,"",IF(AND($R$13=1,M$13=0),$E31,IF(AND($R$13=0,$K$9=1),$E31,"")))</f>
        <v/>
      </c>
      <c r="N31" s="54" t="str">
        <f>IF($K$7&lt;4,"",IF(AND($R$13=1,N$13=0),$E31,IF(AND($R$13=0,$K$9=1),$E31,"")))</f>
        <v/>
      </c>
      <c r="O31" s="54" t="str">
        <f>IF($K$7&lt;3,"",IF(AND($R$13=1,O$13=0),$E31,IF(AND($R$13=0,$K$9=1),$E31,"")))</f>
        <v/>
      </c>
      <c r="P31" s="54" t="str">
        <f>IF($K$7&lt;2,"",IF(AND($R$13=1,P$13=0),$E31,IF(AND($R$13=0,$K$9=1),$E31,"")))</f>
        <v/>
      </c>
      <c r="Q31" s="54" t="str">
        <f>IF($K$7&lt;1,"",IF(AND($R$13=1,Q$13=0),$E31,IF(AND($R$13=0,$K$9=1),$E31,"")))</f>
        <v/>
      </c>
      <c r="R31" s="28">
        <f>SUM(F31:Q31)</f>
        <v>0</v>
      </c>
    </row>
    <row r="32" spans="1:19" ht="18" customHeight="1" x14ac:dyDescent="0.25">
      <c r="A32" s="3">
        <v>2</v>
      </c>
      <c r="B32" s="3">
        <v>0</v>
      </c>
      <c r="D32" s="25" t="s">
        <v>28</v>
      </c>
      <c r="E32" s="26">
        <v>5000</v>
      </c>
      <c r="F32" s="54" t="str">
        <f>IF($K$7&lt;12,"",IF(AND($R$13=2,F$13=0),$E32,IF(AND($R$13=0,$K$9=2),$E32,"")))</f>
        <v/>
      </c>
      <c r="G32" s="54" t="str">
        <f>IF($K$7&lt;11,"",IF(AND($R$13=2,G$13=0),$E32,IF(AND($R$13=0,$K$9=2),$E32,"")))</f>
        <v/>
      </c>
      <c r="H32" s="54" t="str">
        <f>IF($K$7&lt;10,"",IF(AND($R$13=2,H$13=0),$E32,IF(AND($R$13=0,$K$9=2),$E32,"")))</f>
        <v/>
      </c>
      <c r="I32" s="54" t="str">
        <f>IF($K$7&lt;9,"",IF(AND($R$13=2,I$13=0),$E32,IF(AND($R$13=0,$K$9=2),$E32,"")))</f>
        <v/>
      </c>
      <c r="J32" s="54" t="str">
        <f>IF($K$7&lt;8,"",IF(AND($R$13=2,J$13=0),$E32,IF(AND($R$13=0,$K$9=2),$E32,"")))</f>
        <v/>
      </c>
      <c r="K32" s="54" t="str">
        <f>IF($K$7&lt;7,"",IF(AND($R$13=2,K$13=0),$E32,IF(AND($R$13=0,$K$9=2),$E32,"")))</f>
        <v/>
      </c>
      <c r="L32" s="54" t="str">
        <f>IF($K$7&lt;6,"",IF(AND($R$13=2,L$13=0),$E32,IF(AND($R$13=0,$K$9=2),$E32,"")))</f>
        <v/>
      </c>
      <c r="M32" s="54" t="str">
        <f>IF($K$7&lt;5,"",IF(AND($R$13=2,M$13=0),$E32,IF(AND($R$13=0,$K$9=2),$E32,"")))</f>
        <v/>
      </c>
      <c r="N32" s="54" t="str">
        <f>IF($K$7&lt;4,"",IF(AND($R$13=2,N$13=0),$E32,IF(AND($R$13=0,$K$9=2),$E32,"")))</f>
        <v/>
      </c>
      <c r="O32" s="54" t="str">
        <f>IF($K$7&lt;3,"",IF(AND($R$13=2,O$13=0),$E32,IF(AND($R$13=0,$K$9=2),$E32,"")))</f>
        <v/>
      </c>
      <c r="P32" s="54" t="str">
        <f>IF($K$7&lt;2,"",IF(AND($R$13=2,P$13=0),$E32,IF(AND($R$13=0,$K$9=2),$E32,"")))</f>
        <v/>
      </c>
      <c r="Q32" s="54" t="str">
        <f>IF($K$7&lt;1,"",IF(AND($R$13=2,Q$13=0),$E32,IF(AND($R$13=0,$K$9=2),$E32,"")))</f>
        <v/>
      </c>
      <c r="R32" s="28">
        <f t="shared" ref="R32:R40" si="1">SUM(F32:Q32)</f>
        <v>0</v>
      </c>
    </row>
    <row r="33" spans="1:19" ht="18" customHeight="1" x14ac:dyDescent="0.25">
      <c r="A33" s="3">
        <v>2</v>
      </c>
      <c r="B33" s="3">
        <v>1</v>
      </c>
      <c r="D33" s="25" t="s">
        <v>29</v>
      </c>
      <c r="E33" s="26">
        <v>2500</v>
      </c>
      <c r="F33" s="54" t="str">
        <f>IF($K$7&lt;12,"",IF(AND($R$13=2,F$13=1),$E33,IF(AND($R$13=1,$K$9=2),$E33,"")))</f>
        <v/>
      </c>
      <c r="G33" s="54" t="str">
        <f>IF($K$7&lt;11,"",IF(AND($R$13=2,G$13=1),$E33,IF(AND($R$13=1,$K$9=2),$E33,"")))</f>
        <v/>
      </c>
      <c r="H33" s="54" t="str">
        <f>IF($K$7&lt;10,"",IF(AND($R$13=2,H$13=1),$E33,IF(AND($R$13=1,$K$9=2),$E33,"")))</f>
        <v/>
      </c>
      <c r="I33" s="54" t="str">
        <f>IF($K$7&lt;9,"",IF(AND($R$13=2,I$13=1),$E33,IF(AND($R$13=1,$K$9=2),$E33,"")))</f>
        <v/>
      </c>
      <c r="J33" s="54" t="str">
        <f>IF($K$7&lt;8,"",IF(AND($R$13=2,J$13=1),$E33,IF(AND($R$13=1,$K$9=2),$E33,"")))</f>
        <v/>
      </c>
      <c r="K33" s="54" t="str">
        <f>IF($K$7&lt;7,"",IF(AND($R$13=2,K$13=1),$E33,IF(AND($R$13=1,$K$9=2),$E33,"")))</f>
        <v/>
      </c>
      <c r="L33" s="54" t="str">
        <f>IF($K$7&lt;6,"",IF(AND($R$13=2,L$13=1),$E33,IF(AND($R$13=1,$K$9=2),$E33,"")))</f>
        <v/>
      </c>
      <c r="M33" s="54" t="str">
        <f>IF($K$7&lt;5,"",IF(AND($R$13=2,M$13=1),$E33,IF(AND($R$13=1,$K$9=2),$E33,"")))</f>
        <v/>
      </c>
      <c r="N33" s="54" t="str">
        <f>IF($K$7&lt;4,"",IF(AND($R$13=2,N$13=1),$E33,IF(AND($R$13=1,$K$9=2),$E33,"")))</f>
        <v/>
      </c>
      <c r="O33" s="54" t="str">
        <f>IF($K$7&lt;3,"",IF(AND($R$13=2,O$13=1),$E33,IF(AND($R$13=1,$K$9=2),$E33,"")))</f>
        <v/>
      </c>
      <c r="P33" s="54" t="str">
        <f>IF($K$7&lt;2,"",IF(AND($R$13=2,P$13=1),$E33,IF(AND($R$13=1,$K$9=2),$E33,"")))</f>
        <v/>
      </c>
      <c r="Q33" s="54" t="str">
        <f>IF($K$7&lt;1,"",IF(AND($R$13=2,Q$13=1),$E33,IF(AND($R$13=1,$K$9=2),$E33,"")))</f>
        <v/>
      </c>
      <c r="R33" s="28">
        <f t="shared" si="1"/>
        <v>0</v>
      </c>
    </row>
    <row r="34" spans="1:19" ht="18" customHeight="1" x14ac:dyDescent="0.25">
      <c r="A34" s="3">
        <v>3</v>
      </c>
      <c r="B34" s="3">
        <v>0</v>
      </c>
      <c r="D34" s="25" t="s">
        <v>30</v>
      </c>
      <c r="E34" s="26">
        <v>7500</v>
      </c>
      <c r="F34" s="54" t="str">
        <f>IF($K$7&lt;12,"",IF(AND($R$13=3,F$13=0),$E34,IF(AND($R$13=0,$K$9=3),$E34,"")))</f>
        <v/>
      </c>
      <c r="G34" s="54" t="str">
        <f>IF($K$7&lt;11,"",IF(AND($R$13=3,G$13=0),$E34,IF(AND($R$13=0,$K$9=3),$E34,"")))</f>
        <v/>
      </c>
      <c r="H34" s="54" t="str">
        <f>IF($K$7&lt;10,"",IF(AND($R$13=3,H$13=0),$E34,IF(AND($R$13=0,$K$9=3),$E34,"")))</f>
        <v/>
      </c>
      <c r="I34" s="54" t="str">
        <f>IF($K$7&lt;9,"",IF(AND($R$13=3,I$13=0),$E34,IF(AND($R$13=0,$K$9=3),$E34,"")))</f>
        <v/>
      </c>
      <c r="J34" s="54" t="str">
        <f>IF($K$7&lt;8,"",IF(AND($R$13=3,J$13=0),$E34,IF(AND($R$13=0,$K$9=3),$E34,"")))</f>
        <v/>
      </c>
      <c r="K34" s="54" t="str">
        <f>IF($K$7&lt;7,"",IF(AND($R$13=3,K$13=0),$E34,IF(AND($R$13=0,$K$9=3),$E34,"")))</f>
        <v/>
      </c>
      <c r="L34" s="54" t="str">
        <f>IF($K$7&lt;6,"",IF(AND($R$13=3,L$13=0),$E34,IF(AND($R$13=0,$K$9=3),$E34,"")))</f>
        <v/>
      </c>
      <c r="M34" s="54" t="str">
        <f>IF($K$7&lt;5,"",IF(AND($R$13=3,M$13=0),$E34,IF(AND($R$13=0,$K$9=3),$E34,"")))</f>
        <v/>
      </c>
      <c r="N34" s="54" t="str">
        <f>IF($K$7&lt;4,"",IF(AND($R$13=3,N$13=0),$E34,IF(AND($R$13=0,$K$9=3),$E34,"")))</f>
        <v/>
      </c>
      <c r="O34" s="54" t="str">
        <f>IF($K$7&lt;3,"",IF(AND($R$13=3,O$13=0),$E34,IF(AND($R$13=0,$K$9=3),$E34,"")))</f>
        <v/>
      </c>
      <c r="P34" s="54" t="str">
        <f>IF($K$7&lt;2,"",IF(AND($R$13=3,P$13=0),$E34,IF(AND($R$13=0,$K$9=3),$E34,"")))</f>
        <v/>
      </c>
      <c r="Q34" s="54" t="str">
        <f>IF($K$7&lt;1,"",IF(AND($R$13=3,Q$13=0),$E34,IF(AND($R$13=0,$K$9=3),$E34,"")))</f>
        <v/>
      </c>
      <c r="R34" s="28">
        <f t="shared" si="1"/>
        <v>0</v>
      </c>
    </row>
    <row r="35" spans="1:19" ht="18" customHeight="1" x14ac:dyDescent="0.25">
      <c r="A35" s="3">
        <v>3</v>
      </c>
      <c r="B35" s="3">
        <v>1</v>
      </c>
      <c r="D35" s="25" t="s">
        <v>31</v>
      </c>
      <c r="E35" s="26">
        <v>5000</v>
      </c>
      <c r="F35" s="54" t="str">
        <f>IF($K$7&lt;12,"",IF(AND($R$13=3,F$13=1),$E35,IF(AND($R$13=1,$K$9=3),$E35,"")))</f>
        <v/>
      </c>
      <c r="G35" s="54" t="str">
        <f>IF($K$7&lt;11,"",IF(AND($R$13=3,G$13=1),$E35,IF(AND($R$13=1,$K$9=3),$E35,"")))</f>
        <v/>
      </c>
      <c r="H35" s="54" t="str">
        <f>IF($K$7&lt;10,"",IF(AND($R$13=3,H$13=1),$E35,IF(AND($R$13=1,$K$9=3),$E35,"")))</f>
        <v/>
      </c>
      <c r="I35" s="54" t="str">
        <f>IF($K$7&lt;9,"",IF(AND($R$13=3,I$13=1),$E35,IF(AND($R$13=1,$K$9=3),$E35,"")))</f>
        <v/>
      </c>
      <c r="J35" s="54" t="str">
        <f>IF($K$7&lt;8,"",IF(AND($R$13=3,J$13=1),$E35,IF(AND($R$13=1,$K$9=3),$E35,"")))</f>
        <v/>
      </c>
      <c r="K35" s="54" t="str">
        <f>IF($K$7&lt;7,"",IF(AND($R$13=3,K$13=1),$E35,IF(AND($R$13=1,$K$9=3),$E35,"")))</f>
        <v/>
      </c>
      <c r="L35" s="54" t="str">
        <f>IF($K$7&lt;6,"",IF(AND($R$13=3,L$13=1),$E35,IF(AND($R$13=1,$K$9=3),$E35,"")))</f>
        <v/>
      </c>
      <c r="M35" s="54" t="str">
        <f>IF($K$7&lt;5,"",IF(AND($R$13=3,M$13=1),$E35,IF(AND($R$13=1,$K$9=3),$E35,"")))</f>
        <v/>
      </c>
      <c r="N35" s="54" t="str">
        <f>IF($K$7&lt;4,"",IF(AND($R$13=3,N$13=1),$E35,IF(AND($R$13=1,$K$9=3),$E35,"")))</f>
        <v/>
      </c>
      <c r="O35" s="54" t="str">
        <f>IF($K$7&lt;3,"",IF(AND($R$13=3,O$13=1),$E35,IF(AND($R$13=1,$K$9=3),$E35,"")))</f>
        <v/>
      </c>
      <c r="P35" s="54" t="str">
        <f>IF($K$7&lt;2,"",IF(AND($R$13=3,P$13=1),$E35,IF(AND($R$13=1,$K$9=3),$E35,"")))</f>
        <v/>
      </c>
      <c r="Q35" s="54" t="str">
        <f>IF($K$7&lt;1,"",IF(AND($R$13=3,Q$13=1),$E35,IF(AND($R$13=1,$K$9=3),$E35,"")))</f>
        <v/>
      </c>
      <c r="R35" s="28">
        <f t="shared" si="1"/>
        <v>0</v>
      </c>
    </row>
    <row r="36" spans="1:19" ht="18" customHeight="1" x14ac:dyDescent="0.25">
      <c r="A36" s="3">
        <v>3</v>
      </c>
      <c r="B36" s="3">
        <v>2</v>
      </c>
      <c r="D36" s="25" t="s">
        <v>32</v>
      </c>
      <c r="E36" s="26">
        <v>2500</v>
      </c>
      <c r="F36" s="54" t="str">
        <f>IF($K$7&lt;12,"",IF(AND($R$13=3,F$13=2),$E36,IF(AND($R$13=2,$K$9=3),$E36,"")))</f>
        <v/>
      </c>
      <c r="G36" s="54" t="str">
        <f>IF($K$7&lt;11,"",IF(AND($R$13=3,G$13=2),$E36,IF(AND($R$13=2,$K$9=3),$E36,"")))</f>
        <v/>
      </c>
      <c r="H36" s="54" t="str">
        <f>IF($K$7&lt;10,"",IF(AND($R$13=3,H$13=2),$E36,IF(AND($R$13=2,$K$9=3),$E36,"")))</f>
        <v/>
      </c>
      <c r="I36" s="54" t="str">
        <f>IF($K$7&lt;9,"",IF(AND($R$13=3,I$13=2),$E36,IF(AND($R$13=2,$K$9=3),$E36,"")))</f>
        <v/>
      </c>
      <c r="J36" s="54" t="str">
        <f>IF($K$7&lt;8,"",IF(AND($R$13=3,J$13=2),$E36,IF(AND($R$13=2,$K$9=3),$E36,"")))</f>
        <v/>
      </c>
      <c r="K36" s="54" t="str">
        <f>IF($K$7&lt;7,"",IF(AND($R$13=3,K$13=2),$E36,IF(AND($R$13=2,$K$9=3),$E36,"")))</f>
        <v/>
      </c>
      <c r="L36" s="54" t="str">
        <f>IF($K$7&lt;6,"",IF(AND($R$13=3,L$13=2),$E36,IF(AND($R$13=2,$K$9=3),$E36,"")))</f>
        <v/>
      </c>
      <c r="M36" s="54" t="str">
        <f>IF($K$7&lt;5,"",IF(AND($R$13=3,M$13=2),$E36,IF(AND($R$13=2,$K$9=3),$E36,"")))</f>
        <v/>
      </c>
      <c r="N36" s="54" t="str">
        <f>IF($K$7&lt;4,"",IF(AND($R$13=3,N$13=2),$E36,IF(AND($R$13=2,$K$9=3),$E36,"")))</f>
        <v/>
      </c>
      <c r="O36" s="54" t="str">
        <f>IF($K$7&lt;3,"",IF(AND($R$13=3,O$13=2),$E36,IF(AND($R$13=2,$K$9=3),$E36,"")))</f>
        <v/>
      </c>
      <c r="P36" s="54" t="str">
        <f>IF($K$7&lt;2,"",IF(AND($R$13=3,P$13=2),$E36,IF(AND($R$13=2,$K$9=3),$E36,"")))</f>
        <v/>
      </c>
      <c r="Q36" s="54" t="str">
        <f>IF($K$7&lt;1,"",IF(AND($R$13=3,Q$13=2),$E36,IF(AND($R$13=2,$K$9=3),$E36,"")))</f>
        <v/>
      </c>
      <c r="R36" s="28">
        <f t="shared" si="1"/>
        <v>0</v>
      </c>
    </row>
    <row r="37" spans="1:19" ht="18" customHeight="1" x14ac:dyDescent="0.25">
      <c r="A37" s="3">
        <v>4</v>
      </c>
      <c r="B37" s="3">
        <v>0</v>
      </c>
      <c r="D37" s="25" t="s">
        <v>33</v>
      </c>
      <c r="E37" s="26">
        <v>10000</v>
      </c>
      <c r="F37" s="54" t="str">
        <f>IF($K$7&lt;12,"",IF(AND($R$13=4,F$13=0),$E37,IF(AND($R$13=0,$K$9=4),$E37,"")))</f>
        <v/>
      </c>
      <c r="G37" s="54" t="str">
        <f>IF($K$7&lt;11,"",IF(AND($R$13=4,G$13=0),$E37,IF(AND($R$13=0,$K$9=4),$E37,"")))</f>
        <v/>
      </c>
      <c r="H37" s="54" t="str">
        <f>IF($K$7&lt;10,"",IF(AND($R$13=4,H$13=0),$E37,IF(AND($R$13=0,$K$9=4),$E37,"")))</f>
        <v/>
      </c>
      <c r="I37" s="54" t="str">
        <f>IF($K$7&lt;9,"",IF(AND($R$13=4,I$13=0),$E37,IF(AND($R$13=0,$K$9=4),$E37,"")))</f>
        <v/>
      </c>
      <c r="J37" s="54" t="str">
        <f>IF($K$7&lt;8,"",IF(AND($R$13=4,J$13=0),$E37,IF(AND($R$13=0,$K$9=4),$E37,"")))</f>
        <v/>
      </c>
      <c r="K37" s="54" t="str">
        <f>IF($K$7&lt;7,"",IF(AND($R$13=4,K$13=0),$E37,IF(AND($R$13=0,$K$9=4),$E37,"")))</f>
        <v/>
      </c>
      <c r="L37" s="54" t="str">
        <f>IF($K$7&lt;6,"",IF(AND($R$13=4,L$13=0),$E37,IF(AND($R$13=0,$K$9=4),$E37,"")))</f>
        <v/>
      </c>
      <c r="M37" s="54" t="str">
        <f>IF($K$7&lt;5,"",IF(AND($R$13=4,M$13=0),$E37,IF(AND($R$13=0,$K$9=4),$E37,"")))</f>
        <v/>
      </c>
      <c r="N37" s="54" t="str">
        <f>IF($K$7&lt;4,"",IF(AND($R$13=4,N$13=0),$E37,IF(AND($R$13=0,$K$9=4),$E37,"")))</f>
        <v/>
      </c>
      <c r="O37" s="54" t="str">
        <f>IF($K$7&lt;3,"",IF(AND($R$13=4,O$13=0),$E37,IF(AND($R$13=0,$K$9=4),$E37,"")))</f>
        <v/>
      </c>
      <c r="P37" s="54" t="str">
        <f>IF($K$7&lt;2,"",IF(AND($R$13=4,P$13=0),$E37,IF(AND($R$13=0,$K$9=4),$E37,"")))</f>
        <v/>
      </c>
      <c r="Q37" s="54" t="str">
        <f>IF($K$7&lt;1,"",IF(AND($R$13=4,Q$13=0),$E37,IF(AND($R$13=0,$K$9=4),$E37,"")))</f>
        <v/>
      </c>
      <c r="R37" s="28">
        <f t="shared" si="1"/>
        <v>0</v>
      </c>
    </row>
    <row r="38" spans="1:19" ht="18" customHeight="1" x14ac:dyDescent="0.25">
      <c r="A38" s="3">
        <v>4</v>
      </c>
      <c r="B38" s="3">
        <v>1</v>
      </c>
      <c r="D38" s="25" t="s">
        <v>34</v>
      </c>
      <c r="E38" s="26">
        <v>7500</v>
      </c>
      <c r="F38" s="54" t="str">
        <f>IF($K$7&lt;12,"",IF(AND($R$13=4,F$13=1),$E38,IF(AND($R$13=1,$K$9=4),$E38,"")))</f>
        <v/>
      </c>
      <c r="G38" s="54">
        <f>IF($K$7&lt;11,"",IF(AND($R$13=4,G$13=1),$E38,IF(AND($R$13=1,$K$9=4),$E38,"")))</f>
        <v>7500</v>
      </c>
      <c r="H38" s="54">
        <f>IF($K$7&lt;10,"",IF(AND($R$13=4,H$13=1),$E38,IF(AND($R$13=1,$K$9=4),$E38,"")))</f>
        <v>7500</v>
      </c>
      <c r="I38" s="54" t="str">
        <f>IF($K$7&lt;9,"",IF(AND($R$13=4,I$13=1),$E38,IF(AND($R$13=1,$K$9=4),$E38,"")))</f>
        <v/>
      </c>
      <c r="J38" s="54" t="str">
        <f>IF($K$7&lt;8,"",IF(AND($R$13=4,J$13=1),$E38,IF(AND($R$13=1,$K$9=4),$E38,"")))</f>
        <v/>
      </c>
      <c r="K38" s="54">
        <f>IF($K$7&lt;7,"",IF(AND($R$13=4,K$13=1),$E38,IF(AND($R$13=1,$K$9=4),$E38,"")))</f>
        <v>7500</v>
      </c>
      <c r="L38" s="54">
        <f>IF($K$7&lt;6,"",IF(AND($R$13=4,L$13=1),$E38,IF(AND($R$13=1,$K$9=4),$E38,"")))</f>
        <v>7500</v>
      </c>
      <c r="M38" s="54">
        <f>IF($K$7&lt;5,"",IF(AND($R$13=4,M$13=1),$E38,IF(AND($R$13=1,$K$9=4),$E38,"")))</f>
        <v>7500</v>
      </c>
      <c r="N38" s="54">
        <f>IF($K$7&lt;4,"",IF(AND($R$13=4,N$13=1),$E38,IF(AND($R$13=1,$K$9=4),$E38,"")))</f>
        <v>7500</v>
      </c>
      <c r="O38" s="54">
        <f>IF($K$7&lt;3,"",IF(AND($R$13=4,O$13=1),$E38,IF(AND($R$13=1,$K$9=4),$E38,"")))</f>
        <v>7500</v>
      </c>
      <c r="P38" s="54">
        <f>IF($K$7&lt;2,"",IF(AND($R$13=4,P$13=1),$E38,IF(AND($R$13=1,$K$9=4),$E38,"")))</f>
        <v>7500</v>
      </c>
      <c r="Q38" s="54" t="str">
        <f>IF($K$7&lt;1,"",IF(AND($R$13=4,Q$13=1),$E38,IF(AND($R$13=1,$K$9=4),$E38,"")))</f>
        <v/>
      </c>
      <c r="R38" s="28">
        <f t="shared" si="1"/>
        <v>60000</v>
      </c>
    </row>
    <row r="39" spans="1:19" ht="18" customHeight="1" x14ac:dyDescent="0.25">
      <c r="A39" s="3">
        <v>4</v>
      </c>
      <c r="B39" s="3">
        <v>2</v>
      </c>
      <c r="D39" s="25" t="s">
        <v>35</v>
      </c>
      <c r="E39" s="26">
        <v>5000</v>
      </c>
      <c r="F39" s="54" t="str">
        <f>IF($K$7&lt;12,"",IF(AND($R$13=4,F$13=2),$E39,IF(AND($R$13=2,$K$9=4),$E39,"")))</f>
        <v/>
      </c>
      <c r="G39" s="54" t="str">
        <f>IF($K$7&lt;11,"",IF(AND($R$13=4,G$13=2),$E39,IF(AND($R$13=2,$K$9=4),$E39,"")))</f>
        <v/>
      </c>
      <c r="H39" s="54" t="str">
        <f>IF($K$7&lt;10,"",IF(AND($R$13=4,H$13=2),$E39,IF(AND($R$13=2,$K$9=4),$E39,"")))</f>
        <v/>
      </c>
      <c r="I39" s="54" t="str">
        <f>IF($K$7&lt;9,"",IF(AND($R$13=4,I$13=2),$E39,IF(AND($R$13=2,$K$9=4),$E39,"")))</f>
        <v/>
      </c>
      <c r="J39" s="54" t="str">
        <f>IF($K$7&lt;8,"",IF(AND($R$13=4,J$13=2),$E39,IF(AND($R$13=2,$K$9=4),$E39,"")))</f>
        <v/>
      </c>
      <c r="K39" s="54" t="str">
        <f>IF($K$7&lt;7,"",IF(AND($R$13=4,K$13=2),$E39,IF(AND($R$13=2,$K$9=4),$E39,"")))</f>
        <v/>
      </c>
      <c r="L39" s="54" t="str">
        <f>IF($K$7&lt;6,"",IF(AND($R$13=4,L$13=2),$E39,IF(AND($R$13=2,$K$9=4),$E39,"")))</f>
        <v/>
      </c>
      <c r="M39" s="54" t="str">
        <f>IF($K$7&lt;5,"",IF(AND($R$13=4,M$13=2),$E39,IF(AND($R$13=2,$K$9=4),$E39,"")))</f>
        <v/>
      </c>
      <c r="N39" s="54" t="str">
        <f>IF($K$7&lt;4,"",IF(AND($R$13=4,N$13=2),$E39,IF(AND($R$13=2,$K$9=4),$E39,"")))</f>
        <v/>
      </c>
      <c r="O39" s="54" t="str">
        <f>IF($K$7&lt;3,"",IF(AND($R$13=4,O$13=2),$E39,IF(AND($R$13=2,$K$9=4),$E39,"")))</f>
        <v/>
      </c>
      <c r="P39" s="54" t="str">
        <f>IF($K$7&lt;2,"",IF(AND($R$13=4,P$13=2),$E39,IF(AND($R$13=2,$K$9=4),$E39,"")))</f>
        <v/>
      </c>
      <c r="Q39" s="54" t="str">
        <f>IF($K$7&lt;1,"",IF(AND($R$13=4,Q$13=2),$E39,IF(AND($R$13=2,$K$9=4),$E39,"")))</f>
        <v/>
      </c>
      <c r="R39" s="28">
        <f t="shared" si="1"/>
        <v>0</v>
      </c>
      <c r="S39" s="23" t="s">
        <v>40</v>
      </c>
    </row>
    <row r="40" spans="1:19" ht="18" customHeight="1" x14ac:dyDescent="0.25">
      <c r="A40" s="3">
        <v>4</v>
      </c>
      <c r="B40" s="3">
        <v>3</v>
      </c>
      <c r="D40" s="25" t="s">
        <v>36</v>
      </c>
      <c r="E40" s="26">
        <v>2500</v>
      </c>
      <c r="F40" s="54" t="str">
        <f>IF($K$7&lt;12,"",IF(AND($R$13=4,F$13=3),$E40,IF(AND($R$13=3,$K$9=4),$E40,"")))</f>
        <v/>
      </c>
      <c r="G40" s="54" t="str">
        <f>IF($K$7&lt;11,"",IF(AND($R$13=4,G$13=3),$E40,IF(AND($R$13=3,$K$9=4),$E40,"")))</f>
        <v/>
      </c>
      <c r="H40" s="54" t="str">
        <f>IF($K$7&lt;10,"",IF(AND($R$13=4,H$13=3),$E40,IF(AND($R$13=3,$K$9=4),$E40,"")))</f>
        <v/>
      </c>
      <c r="I40" s="54" t="str">
        <f>IF($K$7&lt;9,"",IF(AND($R$13=4,I$13=3),$E40,IF(AND($R$13=3,$K$9=4),$E40,"")))</f>
        <v/>
      </c>
      <c r="J40" s="54" t="str">
        <f>IF($K$7&lt;8,"",IF(AND($R$13=4,J$13=3),$E40,IF(AND($R$13=3,$K$9=4),$E40,"")))</f>
        <v/>
      </c>
      <c r="K40" s="54" t="str">
        <f>IF($K$7&lt;7,"",IF(AND($R$13=4,K$13=3),$E40,IF(AND($R$13=3,$K$9=4),$E40,"")))</f>
        <v/>
      </c>
      <c r="L40" s="54" t="str">
        <f>IF($K$7&lt;6,"",IF(AND($R$13=4,L$13=3),$E40,IF(AND($R$13=3,$K$9=4),$E40,"")))</f>
        <v/>
      </c>
      <c r="M40" s="54" t="str">
        <f>IF($K$7&lt;5,"",IF(AND($R$13=4,M$13=3),$E40,IF(AND($R$13=3,$K$9=4),$E40,"")))</f>
        <v/>
      </c>
      <c r="N40" s="54" t="str">
        <f>IF($K$7&lt;4,"",IF(AND($R$13=4,N$13=3),$E40,IF(AND($R$13=3,$K$9=4),$E40,"")))</f>
        <v/>
      </c>
      <c r="O40" s="54" t="str">
        <f>IF($K$7&lt;3,"",IF(AND($R$13=4,O$13=3),$E40,IF(AND($R$13=3,$K$9=4),$E40,"")))</f>
        <v/>
      </c>
      <c r="P40" s="54" t="str">
        <f>IF($K$7&lt;2,"",IF(AND($R$13=4,P$13=3),$E40,IF(AND($R$13=3,$K$9=4),$E40,"")))</f>
        <v/>
      </c>
      <c r="Q40" s="54" t="str">
        <f>IF($K$7&lt;1,"",IF(AND($R$13=4,Q$13=3),$E40,IF(AND($R$13=3,$K$9=4),$E40,"")))</f>
        <v/>
      </c>
      <c r="R40" s="28">
        <f t="shared" si="1"/>
        <v>0</v>
      </c>
      <c r="S40" s="55">
        <f>SUM(R31:R40)</f>
        <v>60000</v>
      </c>
    </row>
    <row r="42" spans="1:19" ht="18" customHeight="1" x14ac:dyDescent="0.25">
      <c r="C42" s="29"/>
      <c r="D42" s="29"/>
      <c r="E42" s="29"/>
      <c r="F42" s="29"/>
      <c r="G42" s="29"/>
      <c r="H42" s="29"/>
      <c r="I42" s="29"/>
      <c r="J42" s="29"/>
      <c r="K42" s="29"/>
      <c r="L42" s="29"/>
      <c r="M42" s="29"/>
      <c r="N42" s="29"/>
      <c r="O42" s="29"/>
      <c r="P42" s="29"/>
      <c r="Q42" s="29"/>
      <c r="R42" s="29"/>
      <c r="S42" s="29"/>
    </row>
    <row r="43" spans="1:19" ht="24" customHeight="1" x14ac:dyDescent="0.25">
      <c r="D43" s="58" t="s">
        <v>58</v>
      </c>
    </row>
    <row r="44" spans="1:19" ht="30" customHeight="1" x14ac:dyDescent="0.25">
      <c r="D44" s="35" t="s">
        <v>43</v>
      </c>
      <c r="E44" s="31"/>
      <c r="F44" s="31"/>
      <c r="G44" s="31"/>
      <c r="H44" s="31"/>
      <c r="I44" s="31"/>
      <c r="J44" s="31"/>
      <c r="K44" s="31"/>
      <c r="L44" s="31"/>
      <c r="M44" s="31"/>
      <c r="N44" s="31"/>
      <c r="O44" s="31"/>
      <c r="P44" s="31"/>
      <c r="Q44" s="31"/>
    </row>
    <row r="45" spans="1:19" s="33" customFormat="1" ht="23.25" customHeight="1" thickBot="1" x14ac:dyDescent="0.3">
      <c r="D45" s="32" t="s">
        <v>42</v>
      </c>
      <c r="H45" s="641">
        <v>100000</v>
      </c>
      <c r="I45" s="642"/>
      <c r="J45" s="16" t="s">
        <v>44</v>
      </c>
    </row>
    <row r="46" spans="1:19" s="33" customFormat="1" ht="23.25" customHeight="1" thickTop="1" thickBot="1" x14ac:dyDescent="0.3">
      <c r="D46" s="32" t="s">
        <v>45</v>
      </c>
      <c r="H46" s="637">
        <f>⑤【入力不要】収支計画!C21</f>
        <v>0</v>
      </c>
      <c r="I46" s="638"/>
      <c r="J46" s="16" t="s">
        <v>64</v>
      </c>
    </row>
    <row r="47" spans="1:19" ht="23.25" customHeight="1" thickTop="1" thickBot="1" x14ac:dyDescent="0.3">
      <c r="D47" s="46" t="s">
        <v>46</v>
      </c>
      <c r="E47" s="47"/>
      <c r="F47" s="47"/>
      <c r="G47" s="48"/>
      <c r="H47" s="639">
        <f>ROUNDDOWN(H46*2/3,0)</f>
        <v>0</v>
      </c>
      <c r="I47" s="640"/>
      <c r="J47" s="16" t="str">
        <f>"・・・　経費"&amp;H46&amp;" × 補助率2/3"</f>
        <v>・・・　経費0 × 補助率2/3</v>
      </c>
      <c r="K47" s="33"/>
      <c r="L47" s="33"/>
      <c r="N47" s="33"/>
      <c r="O47" s="33"/>
      <c r="P47" s="33"/>
      <c r="Q47" s="33"/>
    </row>
    <row r="48" spans="1:19" ht="23.25" customHeight="1" thickTop="1" x14ac:dyDescent="0.25">
      <c r="D48" s="59" t="s">
        <v>59</v>
      </c>
      <c r="E48" s="40"/>
      <c r="F48" s="40"/>
      <c r="G48" s="8"/>
      <c r="H48" s="635">
        <f>ROUNDDOWN(IF($H$47&lt;$H$45,$H$47,$H$45),-3)</f>
        <v>0</v>
      </c>
      <c r="I48" s="636"/>
      <c r="J48" s="16" t="s">
        <v>62</v>
      </c>
      <c r="K48" s="33"/>
      <c r="L48" s="33"/>
      <c r="M48" s="33"/>
      <c r="N48" s="33"/>
      <c r="O48" s="33"/>
      <c r="P48" s="33"/>
      <c r="Q48" s="33"/>
    </row>
    <row r="49" spans="4:18" ht="23.25" customHeight="1" x14ac:dyDescent="0.25">
      <c r="D49" s="32"/>
      <c r="E49" s="33"/>
      <c r="F49" s="33"/>
      <c r="G49" s="36"/>
      <c r="H49" s="36"/>
      <c r="I49" s="33"/>
      <c r="J49" s="33"/>
      <c r="K49" s="33"/>
      <c r="L49" s="33"/>
      <c r="M49" s="33"/>
      <c r="N49" s="33"/>
      <c r="O49" s="33"/>
      <c r="P49" s="33"/>
      <c r="Q49" s="33"/>
    </row>
    <row r="50" spans="4:18" ht="30" customHeight="1" x14ac:dyDescent="0.25">
      <c r="D50" s="42" t="s">
        <v>47</v>
      </c>
      <c r="E50" s="41"/>
      <c r="F50" s="41"/>
      <c r="G50" s="41"/>
      <c r="H50" s="41"/>
      <c r="I50" s="41"/>
      <c r="J50" s="41"/>
      <c r="K50" s="41"/>
      <c r="L50" s="41"/>
      <c r="M50" s="41"/>
      <c r="N50" s="41"/>
      <c r="O50" s="41"/>
      <c r="P50" s="41"/>
      <c r="Q50" s="41"/>
    </row>
    <row r="51" spans="4:18" s="33" customFormat="1" ht="23.25" customHeight="1" thickBot="1" x14ac:dyDescent="0.3">
      <c r="D51" s="32" t="s">
        <v>42</v>
      </c>
      <c r="H51" s="641">
        <f>(IF(MAX($K$8,$R$12)=1,150000,IF(MAX($K$8,$R$12)=2,300000,IF(MAX($K$8,$R$12)=3,450000,IF(MAX($K$8,$R$12)=4,600000,0))))*$K$7/12-$S$27)</f>
        <v>300000</v>
      </c>
      <c r="I51" s="642"/>
      <c r="J51" s="16" t="s">
        <v>54</v>
      </c>
    </row>
    <row r="52" spans="4:18" s="33" customFormat="1" ht="23.25" customHeight="1" thickTop="1" thickBot="1" x14ac:dyDescent="0.3">
      <c r="D52" s="32" t="s">
        <v>48</v>
      </c>
      <c r="H52" s="637">
        <f>⑤【入力不要】収支計画!C33</f>
        <v>342000</v>
      </c>
      <c r="I52" s="638"/>
      <c r="J52" s="16" t="s">
        <v>65</v>
      </c>
    </row>
    <row r="53" spans="4:18" ht="23.25" customHeight="1" thickTop="1" thickBot="1" x14ac:dyDescent="0.3">
      <c r="D53" s="46" t="s">
        <v>46</v>
      </c>
      <c r="E53" s="47"/>
      <c r="F53" s="47"/>
      <c r="G53" s="48"/>
      <c r="H53" s="643">
        <f>ROUNDDOWN(H52*$K$6,0)</f>
        <v>228000</v>
      </c>
      <c r="I53" s="644"/>
      <c r="J53" s="16" t="str">
        <f>"・・・　経費"&amp;H52&amp;" × 補助率"&amp;$L$6</f>
        <v>・・・　経費342000 × 補助率2/3</v>
      </c>
      <c r="K53" s="33"/>
      <c r="L53" s="33"/>
      <c r="N53" s="33"/>
      <c r="O53" s="33"/>
      <c r="P53" s="33"/>
      <c r="Q53" s="33"/>
    </row>
    <row r="54" spans="4:18" ht="23.25" customHeight="1" thickTop="1" x14ac:dyDescent="0.25">
      <c r="D54" s="59" t="s">
        <v>59</v>
      </c>
      <c r="E54" s="40"/>
      <c r="F54" s="40"/>
      <c r="G54" s="8"/>
      <c r="H54" s="635">
        <f>ROUNDDOWN(IF($H53&lt;$H51,$H53,$H51),-3)</f>
        <v>228000</v>
      </c>
      <c r="I54" s="636"/>
      <c r="J54" s="16" t="s">
        <v>62</v>
      </c>
      <c r="K54" s="33"/>
      <c r="L54" s="33"/>
      <c r="M54" s="33"/>
      <c r="N54" s="33"/>
      <c r="O54" s="33"/>
      <c r="P54" s="33"/>
      <c r="Q54" s="33"/>
    </row>
    <row r="55" spans="4:18" ht="23.25" customHeight="1" x14ac:dyDescent="0.25">
      <c r="D55" s="32"/>
      <c r="E55" s="33"/>
      <c r="F55" s="33"/>
      <c r="G55" s="36"/>
      <c r="H55" s="36"/>
      <c r="I55" s="33"/>
      <c r="J55" s="33"/>
      <c r="K55" s="33"/>
      <c r="L55" s="33"/>
      <c r="M55" s="33"/>
      <c r="N55" s="33"/>
      <c r="O55" s="33"/>
      <c r="P55" s="33"/>
      <c r="Q55" s="33"/>
    </row>
    <row r="56" spans="4:18" ht="30" customHeight="1" x14ac:dyDescent="0.25">
      <c r="D56" s="44" t="s">
        <v>49</v>
      </c>
      <c r="E56" s="45"/>
      <c r="F56" s="45"/>
      <c r="G56" s="45"/>
      <c r="H56" s="45"/>
      <c r="I56" s="45"/>
      <c r="J56" s="45"/>
      <c r="K56" s="45"/>
      <c r="L56" s="45"/>
      <c r="M56" s="45"/>
      <c r="N56" s="45"/>
      <c r="O56" s="45"/>
      <c r="P56" s="45"/>
      <c r="Q56" s="45"/>
    </row>
    <row r="57" spans="4:18" s="33" customFormat="1" ht="23.25" customHeight="1" thickBot="1" x14ac:dyDescent="0.3">
      <c r="D57" s="32" t="s">
        <v>42</v>
      </c>
      <c r="H57" s="641">
        <f>(IF(MAX($K$9,$R$13)=1,30000,IF(MAX($K$9,$R$13)=2,60000,IF(MAX($K$9,$R$13)=3,90000,IF(MAX($K$9,$R$13)=4,120000,0)))))*$K$7/12-$S$40</f>
        <v>60000</v>
      </c>
      <c r="I57" s="642"/>
      <c r="J57" s="16" t="s">
        <v>57</v>
      </c>
    </row>
    <row r="58" spans="4:18" s="33" customFormat="1" ht="23.25" customHeight="1" thickTop="1" thickBot="1" x14ac:dyDescent="0.3">
      <c r="D58" s="32" t="s">
        <v>55</v>
      </c>
      <c r="H58" s="637">
        <f>⑤【入力不要】収支計画!C40</f>
        <v>45000</v>
      </c>
      <c r="I58" s="638"/>
      <c r="J58" s="16" t="s">
        <v>66</v>
      </c>
    </row>
    <row r="59" spans="4:18" ht="23.25" customHeight="1" thickTop="1" thickBot="1" x14ac:dyDescent="0.3">
      <c r="D59" s="46" t="s">
        <v>46</v>
      </c>
      <c r="E59" s="47"/>
      <c r="F59" s="47"/>
      <c r="G59" s="48"/>
      <c r="H59" s="643">
        <f>ROUNDDOWN(H58*$K$6,0)</f>
        <v>30000</v>
      </c>
      <c r="I59" s="644"/>
      <c r="J59" s="16" t="str">
        <f>"・・・　経費"&amp;H58&amp;" × 補助率"&amp;$L$6</f>
        <v>・・・　経費45000 × 補助率2/3</v>
      </c>
      <c r="K59" s="33"/>
      <c r="L59" s="33"/>
      <c r="N59" s="33"/>
      <c r="O59" s="33"/>
      <c r="P59" s="33"/>
      <c r="Q59" s="33"/>
    </row>
    <row r="60" spans="4:18" ht="23.25" customHeight="1" thickTop="1" x14ac:dyDescent="0.25">
      <c r="D60" s="59" t="s">
        <v>59</v>
      </c>
      <c r="E60" s="40"/>
      <c r="F60" s="40"/>
      <c r="G60" s="8"/>
      <c r="H60" s="635">
        <f>ROUNDDOWN(IF($H59&lt;$H57,$H59,$H57),-3)</f>
        <v>30000</v>
      </c>
      <c r="I60" s="636"/>
      <c r="J60" s="16" t="s">
        <v>62</v>
      </c>
      <c r="K60" s="33"/>
      <c r="L60" s="33"/>
      <c r="M60" s="33"/>
      <c r="N60" s="33"/>
      <c r="O60" s="33"/>
      <c r="P60" s="33"/>
      <c r="Q60" s="33"/>
    </row>
    <row r="61" spans="4:18" ht="23.25" customHeight="1" x14ac:dyDescent="0.25">
      <c r="L61"/>
      <c r="M61"/>
      <c r="N61"/>
      <c r="O61"/>
      <c r="P61"/>
      <c r="Q61"/>
      <c r="R61"/>
    </row>
    <row r="62" spans="4:18" ht="30" customHeight="1" x14ac:dyDescent="0.25">
      <c r="D62" s="166" t="s">
        <v>256</v>
      </c>
      <c r="E62" s="167"/>
      <c r="F62" s="167"/>
      <c r="G62" s="167"/>
      <c r="H62" s="167"/>
      <c r="I62" s="167"/>
      <c r="J62" s="167"/>
      <c r="K62" s="167"/>
      <c r="L62" s="167"/>
      <c r="M62" s="167"/>
      <c r="N62" s="167"/>
      <c r="O62" s="167"/>
      <c r="P62" s="167"/>
      <c r="Q62" s="167"/>
    </row>
    <row r="63" spans="4:18" ht="23.25" customHeight="1" x14ac:dyDescent="0.25">
      <c r="D63" s="32" t="s">
        <v>420</v>
      </c>
      <c r="E63" s="33"/>
      <c r="F63" s="33"/>
      <c r="G63" s="33"/>
      <c r="H63" s="641">
        <f>⑥【入力不要】長期休業中開催加算申請書!C33</f>
        <v>57000</v>
      </c>
      <c r="I63" s="642"/>
    </row>
    <row r="64" spans="4:18" ht="23.25" customHeight="1" thickBot="1" x14ac:dyDescent="0.3">
      <c r="D64" s="46" t="s">
        <v>55</v>
      </c>
      <c r="E64" s="47"/>
      <c r="F64" s="47"/>
      <c r="G64" s="47"/>
      <c r="H64" s="645">
        <f>⑥【入力不要】長期休業中開催加算申請書!E33</f>
        <v>6000</v>
      </c>
      <c r="I64" s="646"/>
    </row>
    <row r="65" spans="4:9" ht="23.25" customHeight="1" thickTop="1" x14ac:dyDescent="0.25">
      <c r="D65" s="59" t="s">
        <v>421</v>
      </c>
      <c r="E65" s="40"/>
      <c r="F65" s="40"/>
      <c r="G65" s="8"/>
      <c r="H65" s="635">
        <f>⑥【入力不要】長期休業中開催加算申請書!G33</f>
        <v>63000</v>
      </c>
      <c r="I65" s="636"/>
    </row>
    <row r="66" spans="4:9" ht="26.25" customHeight="1" x14ac:dyDescent="0.25"/>
    <row r="67" spans="4:9" ht="30" customHeight="1" thickBot="1" x14ac:dyDescent="0.3">
      <c r="D67" s="60" t="s">
        <v>60</v>
      </c>
      <c r="E67" s="48"/>
      <c r="F67" s="48"/>
      <c r="G67" s="48"/>
      <c r="H67" s="647">
        <f>SUM(H54,H60,H65,H48)</f>
        <v>321000</v>
      </c>
      <c r="I67" s="647"/>
    </row>
    <row r="68" spans="4:9" ht="18" customHeight="1" thickTop="1" x14ac:dyDescent="0.25"/>
  </sheetData>
  <mergeCells count="19">
    <mergeCell ref="H63:I63"/>
    <mergeCell ref="H64:I64"/>
    <mergeCell ref="H65:I65"/>
    <mergeCell ref="H67:I67"/>
    <mergeCell ref="D13:E13"/>
    <mergeCell ref="H45:I45"/>
    <mergeCell ref="E3:H3"/>
    <mergeCell ref="D12:E12"/>
    <mergeCell ref="H60:I60"/>
    <mergeCell ref="H46:I46"/>
    <mergeCell ref="H47:I47"/>
    <mergeCell ref="H48:I48"/>
    <mergeCell ref="H51:I51"/>
    <mergeCell ref="H52:I52"/>
    <mergeCell ref="H53:I53"/>
    <mergeCell ref="H54:I54"/>
    <mergeCell ref="H57:I57"/>
    <mergeCell ref="H58:I58"/>
    <mergeCell ref="H59:I59"/>
  </mergeCells>
  <phoneticPr fontId="1"/>
  <dataValidations count="2">
    <dataValidation type="whole" allowBlank="1" showInputMessage="1" showErrorMessage="1" sqref="E6" xr:uid="{00000000-0002-0000-0100-000000000000}">
      <formula1>1</formula1>
      <formula2>8</formula2>
    </dataValidation>
    <dataValidation type="whole" allowBlank="1" showInputMessage="1" showErrorMessage="1" sqref="E7:E10" xr:uid="{00000000-0002-0000-0100-000001000000}">
      <formula1>1</formula1>
      <formula2>31</formula2>
    </dataValidation>
  </dataValidations>
  <printOptions horizontalCentered="1"/>
  <pageMargins left="0.59055118110236227" right="0.59055118110236227" top="0.78740157480314965" bottom="0.39370078740157483" header="0.51181102362204722" footer="0.51181102362204722"/>
  <pageSetup paperSize="9" scale="58" orientation="portrait" r:id="rId1"/>
  <headerFooter alignWithMargins="0"/>
  <ignoredErrors>
    <ignoredError sqref="F18:Q27 F31:Q40" unlockedFormula="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4336D-44FF-421A-B38E-0494AD587E1B}">
  <sheetPr>
    <pageSetUpPr fitToPage="1"/>
  </sheetPr>
  <dimension ref="A1:H27"/>
  <sheetViews>
    <sheetView view="pageBreakPreview" topLeftCell="A3" zoomScale="85" zoomScaleNormal="85" zoomScaleSheetLayoutView="85" workbookViewId="0">
      <selection activeCell="C16" sqref="C16"/>
    </sheetView>
  </sheetViews>
  <sheetFormatPr defaultRowHeight="13.5" x14ac:dyDescent="0.25"/>
  <cols>
    <col min="1" max="1" width="10.88671875" style="66" customWidth="1"/>
    <col min="2" max="2" width="13.77734375" style="66" customWidth="1"/>
    <col min="3" max="3" width="44.44140625" style="66" customWidth="1"/>
    <col min="4" max="4" width="11.109375" style="66" customWidth="1"/>
    <col min="5" max="7" width="9.109375" style="66" customWidth="1"/>
    <col min="8" max="8" width="8.88671875" style="66" customWidth="1"/>
    <col min="9" max="16384" width="8.88671875" style="66"/>
  </cols>
  <sheetData>
    <row r="1" spans="1:8" s="69" customFormat="1" ht="30" customHeight="1" x14ac:dyDescent="0.25">
      <c r="A1" s="660" t="s">
        <v>106</v>
      </c>
      <c r="B1" s="660"/>
      <c r="C1" s="660"/>
      <c r="D1" s="660"/>
      <c r="E1" s="660"/>
      <c r="F1" s="660"/>
      <c r="G1" s="660"/>
      <c r="H1" s="101"/>
    </row>
    <row r="2" spans="1:8" ht="30" customHeight="1" x14ac:dyDescent="0.15">
      <c r="A2" s="161" t="s">
        <v>107</v>
      </c>
      <c r="B2" s="665" t="str">
        <f>①交付申請書!M8</f>
        <v>天神こども支援グループ</v>
      </c>
      <c r="C2" s="665"/>
      <c r="D2" s="661" t="s">
        <v>237</v>
      </c>
      <c r="E2" s="661"/>
      <c r="F2" s="661"/>
      <c r="G2" s="661"/>
      <c r="H2" s="71"/>
    </row>
    <row r="3" spans="1:8" ht="27" customHeight="1" x14ac:dyDescent="0.25">
      <c r="A3" s="666" t="s">
        <v>108</v>
      </c>
      <c r="B3" s="667"/>
      <c r="C3" s="102" t="s">
        <v>109</v>
      </c>
      <c r="D3" s="662" t="s">
        <v>110</v>
      </c>
      <c r="E3" s="663"/>
      <c r="F3" s="663"/>
      <c r="G3" s="664"/>
    </row>
    <row r="4" spans="1:8" ht="45" customHeight="1" x14ac:dyDescent="0.25">
      <c r="A4" s="668"/>
      <c r="B4" s="669"/>
      <c r="C4" s="103" t="s">
        <v>111</v>
      </c>
      <c r="D4" s="104" t="s">
        <v>250</v>
      </c>
      <c r="E4" s="105" t="s">
        <v>112</v>
      </c>
      <c r="F4" s="105" t="s">
        <v>113</v>
      </c>
      <c r="G4" s="106" t="s">
        <v>114</v>
      </c>
    </row>
    <row r="5" spans="1:8" ht="27" customHeight="1" x14ac:dyDescent="0.25">
      <c r="A5" s="656" t="s">
        <v>240</v>
      </c>
      <c r="B5" s="657"/>
      <c r="C5" s="162" t="s">
        <v>238</v>
      </c>
      <c r="D5" s="648" t="s">
        <v>252</v>
      </c>
      <c r="E5" s="650">
        <v>54</v>
      </c>
      <c r="F5" s="652" t="s">
        <v>251</v>
      </c>
      <c r="G5" s="654" t="s">
        <v>251</v>
      </c>
    </row>
    <row r="6" spans="1:8" ht="45" customHeight="1" x14ac:dyDescent="0.25">
      <c r="A6" s="658"/>
      <c r="B6" s="659"/>
      <c r="C6" s="163" t="s">
        <v>239</v>
      </c>
      <c r="D6" s="649"/>
      <c r="E6" s="651"/>
      <c r="F6" s="653"/>
      <c r="G6" s="655"/>
    </row>
    <row r="7" spans="1:8" ht="27" customHeight="1" x14ac:dyDescent="0.25">
      <c r="A7" s="656" t="s">
        <v>241</v>
      </c>
      <c r="B7" s="657"/>
      <c r="C7" s="162" t="s">
        <v>244</v>
      </c>
      <c r="D7" s="648" t="s">
        <v>252</v>
      </c>
      <c r="E7" s="650">
        <v>62</v>
      </c>
      <c r="F7" s="652" t="s">
        <v>251</v>
      </c>
      <c r="G7" s="654" t="s">
        <v>251</v>
      </c>
    </row>
    <row r="8" spans="1:8" ht="45" customHeight="1" x14ac:dyDescent="0.25">
      <c r="A8" s="658"/>
      <c r="B8" s="659"/>
      <c r="C8" s="163" t="s">
        <v>245</v>
      </c>
      <c r="D8" s="649"/>
      <c r="E8" s="651"/>
      <c r="F8" s="653"/>
      <c r="G8" s="655"/>
    </row>
    <row r="9" spans="1:8" ht="27" customHeight="1" x14ac:dyDescent="0.25">
      <c r="A9" s="656" t="s">
        <v>242</v>
      </c>
      <c r="B9" s="657"/>
      <c r="C9" s="162" t="s">
        <v>246</v>
      </c>
      <c r="D9" s="648" t="s">
        <v>252</v>
      </c>
      <c r="E9" s="650">
        <v>2</v>
      </c>
      <c r="F9" s="652" t="s">
        <v>251</v>
      </c>
      <c r="G9" s="654" t="s">
        <v>251</v>
      </c>
    </row>
    <row r="10" spans="1:8" ht="45" customHeight="1" x14ac:dyDescent="0.25">
      <c r="A10" s="658"/>
      <c r="B10" s="659"/>
      <c r="C10" s="163" t="s">
        <v>247</v>
      </c>
      <c r="D10" s="649"/>
      <c r="E10" s="651"/>
      <c r="F10" s="653"/>
      <c r="G10" s="655"/>
    </row>
    <row r="11" spans="1:8" ht="27" customHeight="1" x14ac:dyDescent="0.25">
      <c r="A11" s="656" t="s">
        <v>243</v>
      </c>
      <c r="B11" s="657"/>
      <c r="C11" s="162" t="s">
        <v>248</v>
      </c>
      <c r="D11" s="648" t="s">
        <v>253</v>
      </c>
      <c r="E11" s="650">
        <v>47</v>
      </c>
      <c r="F11" s="652" t="s">
        <v>251</v>
      </c>
      <c r="G11" s="654" t="s">
        <v>251</v>
      </c>
    </row>
    <row r="12" spans="1:8" ht="45" customHeight="1" x14ac:dyDescent="0.25">
      <c r="A12" s="658"/>
      <c r="B12" s="659"/>
      <c r="C12" s="163" t="s">
        <v>249</v>
      </c>
      <c r="D12" s="649"/>
      <c r="E12" s="651"/>
      <c r="F12" s="653"/>
      <c r="G12" s="655"/>
    </row>
    <row r="13" spans="1:8" ht="27" customHeight="1" x14ac:dyDescent="0.25">
      <c r="A13" s="674"/>
      <c r="B13" s="675"/>
      <c r="C13" s="164"/>
      <c r="D13" s="648"/>
      <c r="E13" s="670"/>
      <c r="F13" s="670"/>
      <c r="G13" s="672"/>
    </row>
    <row r="14" spans="1:8" ht="45" customHeight="1" x14ac:dyDescent="0.25">
      <c r="A14" s="676"/>
      <c r="B14" s="677"/>
      <c r="C14" s="165"/>
      <c r="D14" s="649"/>
      <c r="E14" s="671"/>
      <c r="F14" s="671"/>
      <c r="G14" s="673"/>
    </row>
    <row r="15" spans="1:8" ht="27" customHeight="1" x14ac:dyDescent="0.25">
      <c r="A15" s="674"/>
      <c r="B15" s="675"/>
      <c r="C15" s="164"/>
      <c r="D15" s="648"/>
      <c r="E15" s="670"/>
      <c r="F15" s="670"/>
      <c r="G15" s="672"/>
    </row>
    <row r="16" spans="1:8" ht="45" customHeight="1" x14ac:dyDescent="0.25">
      <c r="A16" s="676"/>
      <c r="B16" s="677"/>
      <c r="C16" s="165"/>
      <c r="D16" s="649"/>
      <c r="E16" s="671"/>
      <c r="F16" s="671"/>
      <c r="G16" s="673"/>
    </row>
    <row r="17" spans="1:8" ht="27" customHeight="1" x14ac:dyDescent="0.25">
      <c r="A17" s="674"/>
      <c r="B17" s="675"/>
      <c r="C17" s="164"/>
      <c r="D17" s="648"/>
      <c r="E17" s="670"/>
      <c r="F17" s="670"/>
      <c r="G17" s="672"/>
    </row>
    <row r="18" spans="1:8" ht="45" customHeight="1" x14ac:dyDescent="0.25">
      <c r="A18" s="676"/>
      <c r="B18" s="677"/>
      <c r="C18" s="165"/>
      <c r="D18" s="649"/>
      <c r="E18" s="671"/>
      <c r="F18" s="671"/>
      <c r="G18" s="673"/>
    </row>
    <row r="19" spans="1:8" ht="27" customHeight="1" x14ac:dyDescent="0.25">
      <c r="A19" s="674"/>
      <c r="B19" s="675"/>
      <c r="C19" s="164"/>
      <c r="D19" s="648"/>
      <c r="E19" s="670"/>
      <c r="F19" s="670"/>
      <c r="G19" s="672"/>
    </row>
    <row r="20" spans="1:8" ht="45" customHeight="1" x14ac:dyDescent="0.25">
      <c r="A20" s="676"/>
      <c r="B20" s="677"/>
      <c r="C20" s="165"/>
      <c r="D20" s="649"/>
      <c r="E20" s="671"/>
      <c r="F20" s="671"/>
      <c r="G20" s="673"/>
    </row>
    <row r="21" spans="1:8" ht="27" customHeight="1" x14ac:dyDescent="0.25">
      <c r="A21" s="674"/>
      <c r="B21" s="675"/>
      <c r="C21" s="164"/>
      <c r="D21" s="648"/>
      <c r="E21" s="670"/>
      <c r="F21" s="670"/>
      <c r="G21" s="672"/>
    </row>
    <row r="22" spans="1:8" ht="45" customHeight="1" x14ac:dyDescent="0.25">
      <c r="A22" s="676"/>
      <c r="B22" s="677"/>
      <c r="C22" s="165"/>
      <c r="D22" s="649"/>
      <c r="E22" s="671"/>
      <c r="F22" s="671"/>
      <c r="G22" s="673"/>
    </row>
    <row r="23" spans="1:8" ht="27" customHeight="1" x14ac:dyDescent="0.25">
      <c r="A23" s="674"/>
      <c r="B23" s="675"/>
      <c r="C23" s="164"/>
      <c r="D23" s="648"/>
      <c r="E23" s="670"/>
      <c r="F23" s="670"/>
      <c r="G23" s="672"/>
    </row>
    <row r="24" spans="1:8" ht="45" customHeight="1" x14ac:dyDescent="0.25">
      <c r="A24" s="676"/>
      <c r="B24" s="677"/>
      <c r="C24" s="165"/>
      <c r="D24" s="649"/>
      <c r="E24" s="671"/>
      <c r="F24" s="671"/>
      <c r="G24" s="673"/>
    </row>
    <row r="25" spans="1:8" ht="14.25" x14ac:dyDescent="0.25">
      <c r="A25" s="107"/>
      <c r="B25" s="107"/>
      <c r="C25" s="107"/>
      <c r="D25" s="108"/>
      <c r="E25" s="107"/>
      <c r="F25" s="107"/>
      <c r="G25" s="107"/>
    </row>
    <row r="26" spans="1:8" x14ac:dyDescent="0.25">
      <c r="A26" s="678" t="s">
        <v>115</v>
      </c>
      <c r="B26" s="678"/>
      <c r="C26" s="678"/>
      <c r="D26" s="678"/>
      <c r="E26" s="678"/>
      <c r="F26" s="678"/>
      <c r="G26" s="678"/>
      <c r="H26" s="75"/>
    </row>
    <row r="27" spans="1:8" x14ac:dyDescent="0.25">
      <c r="A27" s="678" t="s">
        <v>116</v>
      </c>
      <c r="B27" s="678"/>
      <c r="C27" s="678"/>
      <c r="D27" s="678"/>
      <c r="E27" s="678"/>
      <c r="F27" s="678"/>
      <c r="G27" s="678"/>
      <c r="H27" s="75"/>
    </row>
  </sheetData>
  <mergeCells count="57">
    <mergeCell ref="A27:G27"/>
    <mergeCell ref="D23:D24"/>
    <mergeCell ref="E23:E24"/>
    <mergeCell ref="F23:F24"/>
    <mergeCell ref="G23:G24"/>
    <mergeCell ref="A26:G26"/>
    <mergeCell ref="A23:B24"/>
    <mergeCell ref="D19:D20"/>
    <mergeCell ref="E19:E20"/>
    <mergeCell ref="F19:F20"/>
    <mergeCell ref="G19:G20"/>
    <mergeCell ref="A19:B20"/>
    <mergeCell ref="D21:D22"/>
    <mergeCell ref="E21:E22"/>
    <mergeCell ref="F21:F22"/>
    <mergeCell ref="G21:G22"/>
    <mergeCell ref="A21:B22"/>
    <mergeCell ref="D15:D16"/>
    <mergeCell ref="E15:E16"/>
    <mergeCell ref="F15:F16"/>
    <mergeCell ref="G15:G16"/>
    <mergeCell ref="A15:B16"/>
    <mergeCell ref="D17:D18"/>
    <mergeCell ref="E17:E18"/>
    <mergeCell ref="F17:F18"/>
    <mergeCell ref="G17:G18"/>
    <mergeCell ref="A17:B18"/>
    <mergeCell ref="D11:D12"/>
    <mergeCell ref="E11:E12"/>
    <mergeCell ref="F11:F12"/>
    <mergeCell ref="G11:G12"/>
    <mergeCell ref="A11:B12"/>
    <mergeCell ref="D13:D14"/>
    <mergeCell ref="E13:E14"/>
    <mergeCell ref="F13:F14"/>
    <mergeCell ref="G13:G14"/>
    <mergeCell ref="A13:B14"/>
    <mergeCell ref="D7:D8"/>
    <mergeCell ref="E7:E8"/>
    <mergeCell ref="F7:F8"/>
    <mergeCell ref="G7:G8"/>
    <mergeCell ref="A7:B8"/>
    <mergeCell ref="D9:D10"/>
    <mergeCell ref="E9:E10"/>
    <mergeCell ref="F9:F10"/>
    <mergeCell ref="G9:G10"/>
    <mergeCell ref="A9:B10"/>
    <mergeCell ref="A1:G1"/>
    <mergeCell ref="D2:G2"/>
    <mergeCell ref="D3:G3"/>
    <mergeCell ref="B2:C2"/>
    <mergeCell ref="A3:B4"/>
    <mergeCell ref="D5:D6"/>
    <mergeCell ref="E5:E6"/>
    <mergeCell ref="F5:F6"/>
    <mergeCell ref="G5:G6"/>
    <mergeCell ref="A5:B6"/>
  </mergeCells>
  <phoneticPr fontId="1"/>
  <dataValidations count="1">
    <dataValidation type="list" allowBlank="1" showInputMessage="1" showErrorMessage="1" sqref="D5:D24" xr:uid="{FD0D4790-ECAD-446D-90A6-054E89CED33B}">
      <formula1>"明治,大正,昭和,平成"</formula1>
    </dataValidation>
  </dataValidations>
  <printOptions horizontalCentered="1"/>
  <pageMargins left="0.59055118110236227" right="0.59055118110236227" top="0.78740157480314965" bottom="0.59055118110236227" header="0.51181102362204722" footer="0.51181102362204722"/>
  <pageSetup paperSize="9" scale="6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B6CD0-08C9-4ADD-8140-FEE6C72FE4A3}">
  <dimension ref="A1:Z58"/>
  <sheetViews>
    <sheetView workbookViewId="0">
      <selection activeCell="U27" sqref="U27"/>
    </sheetView>
  </sheetViews>
  <sheetFormatPr defaultRowHeight="13.5" x14ac:dyDescent="0.15"/>
  <cols>
    <col min="1" max="26" width="2.77734375" style="183" customWidth="1"/>
    <col min="27" max="16384" width="8.88671875" style="183"/>
  </cols>
  <sheetData>
    <row r="1" spans="1:26" ht="63" customHeight="1" x14ac:dyDescent="0.15"/>
    <row r="2" spans="1:26" x14ac:dyDescent="0.15">
      <c r="H2" s="680" t="str">
        <f>①交付申請書!M8</f>
        <v>天神こども支援グループ</v>
      </c>
      <c r="I2" s="680"/>
      <c r="J2" s="680"/>
      <c r="K2" s="680"/>
      <c r="L2" s="680"/>
      <c r="M2" s="680"/>
      <c r="N2" s="680"/>
      <c r="O2" s="680"/>
      <c r="P2" s="680"/>
      <c r="Q2" s="680"/>
      <c r="R2" s="183" t="s">
        <v>286</v>
      </c>
    </row>
    <row r="3" spans="1:26" x14ac:dyDescent="0.15">
      <c r="A3" s="187"/>
      <c r="B3" s="187"/>
      <c r="C3" s="187"/>
      <c r="D3" s="187"/>
      <c r="E3" s="187"/>
      <c r="F3" s="187"/>
      <c r="G3" s="187"/>
      <c r="H3" s="187"/>
      <c r="I3" s="187"/>
      <c r="J3" s="187"/>
      <c r="K3" s="187"/>
      <c r="L3" s="187"/>
      <c r="M3" s="187"/>
      <c r="N3" s="187"/>
      <c r="O3" s="187"/>
      <c r="P3" s="187"/>
      <c r="Q3" s="187"/>
      <c r="R3" s="187"/>
      <c r="S3" s="187"/>
      <c r="T3" s="187"/>
      <c r="U3" s="187"/>
      <c r="V3" s="187"/>
      <c r="W3" s="187"/>
      <c r="X3" s="187"/>
      <c r="Y3" s="187"/>
      <c r="Z3" s="187"/>
    </row>
    <row r="4" spans="1:26" x14ac:dyDescent="0.15">
      <c r="A4" s="183" t="s">
        <v>287</v>
      </c>
    </row>
    <row r="5" spans="1:26" x14ac:dyDescent="0.15">
      <c r="A5" s="187" t="s">
        <v>293</v>
      </c>
      <c r="B5" s="187"/>
      <c r="C5" s="187" t="s">
        <v>297</v>
      </c>
      <c r="D5" s="187"/>
      <c r="E5" s="187"/>
      <c r="F5" s="680" t="str">
        <f>H2</f>
        <v>天神こども支援グループ</v>
      </c>
      <c r="G5" s="680"/>
      <c r="H5" s="680"/>
      <c r="I5" s="680"/>
      <c r="J5" s="680"/>
      <c r="K5" s="680"/>
      <c r="L5" s="680"/>
      <c r="M5" s="680"/>
      <c r="N5" s="680"/>
      <c r="O5" s="183" t="s">
        <v>288</v>
      </c>
    </row>
    <row r="6" spans="1:26" x14ac:dyDescent="0.15">
      <c r="A6" s="680" t="str">
        <f>'②事業計画書(1～4)'!J18</f>
        <v>●●●公民館</v>
      </c>
      <c r="B6" s="680"/>
      <c r="C6" s="680"/>
      <c r="D6" s="680"/>
      <c r="E6" s="680"/>
      <c r="F6" s="680"/>
      <c r="G6" s="680"/>
      <c r="H6" s="183" t="s">
        <v>289</v>
      </c>
      <c r="I6" s="681" t="str">
        <f>'②事業計画書(1～4)'!J19</f>
        <v>福岡市中央区天神●丁目●－●</v>
      </c>
      <c r="J6" s="681"/>
      <c r="K6" s="681"/>
      <c r="L6" s="681"/>
      <c r="M6" s="681"/>
      <c r="N6" s="681"/>
      <c r="O6" s="681"/>
      <c r="P6" s="681"/>
      <c r="Q6" s="681"/>
      <c r="R6" s="681"/>
      <c r="S6" s="681"/>
      <c r="T6" s="681"/>
      <c r="U6" s="681"/>
      <c r="V6" s="681"/>
      <c r="W6" s="183" t="s">
        <v>290</v>
      </c>
    </row>
    <row r="8" spans="1:26" x14ac:dyDescent="0.15">
      <c r="A8" s="183" t="s">
        <v>291</v>
      </c>
    </row>
    <row r="9" spans="1:26" x14ac:dyDescent="0.15">
      <c r="A9" s="183" t="s">
        <v>294</v>
      </c>
      <c r="C9" s="183" t="s">
        <v>298</v>
      </c>
    </row>
    <row r="10" spans="1:26" x14ac:dyDescent="0.15">
      <c r="C10" s="183" t="s">
        <v>292</v>
      </c>
    </row>
    <row r="12" spans="1:26" x14ac:dyDescent="0.15">
      <c r="A12" s="183" t="s">
        <v>295</v>
      </c>
    </row>
    <row r="13" spans="1:26" x14ac:dyDescent="0.15">
      <c r="A13" s="183" t="s">
        <v>296</v>
      </c>
      <c r="C13" s="183" t="s">
        <v>299</v>
      </c>
    </row>
    <row r="14" spans="1:26" x14ac:dyDescent="0.15">
      <c r="B14" s="183" t="s">
        <v>300</v>
      </c>
    </row>
    <row r="15" spans="1:26" x14ac:dyDescent="0.15">
      <c r="B15" s="183" t="s">
        <v>301</v>
      </c>
    </row>
    <row r="17" spans="1:7" x14ac:dyDescent="0.15">
      <c r="A17" s="183" t="s">
        <v>302</v>
      </c>
    </row>
    <row r="18" spans="1:7" x14ac:dyDescent="0.15">
      <c r="A18" s="183" t="s">
        <v>303</v>
      </c>
      <c r="C18" s="183" t="s">
        <v>304</v>
      </c>
    </row>
    <row r="20" spans="1:7" x14ac:dyDescent="0.15">
      <c r="A20" s="183" t="s">
        <v>305</v>
      </c>
    </row>
    <row r="21" spans="1:7" x14ac:dyDescent="0.15">
      <c r="A21" s="183" t="s">
        <v>307</v>
      </c>
      <c r="C21" s="183" t="s">
        <v>306</v>
      </c>
    </row>
    <row r="22" spans="1:7" x14ac:dyDescent="0.15">
      <c r="B22" s="183" t="s">
        <v>308</v>
      </c>
      <c r="G22" s="183" t="s">
        <v>312</v>
      </c>
    </row>
    <row r="23" spans="1:7" x14ac:dyDescent="0.15">
      <c r="B23" s="183" t="s">
        <v>309</v>
      </c>
      <c r="G23" s="183" t="s">
        <v>312</v>
      </c>
    </row>
    <row r="24" spans="1:7" x14ac:dyDescent="0.15">
      <c r="B24" s="183" t="s">
        <v>310</v>
      </c>
      <c r="G24" s="183" t="s">
        <v>312</v>
      </c>
    </row>
    <row r="25" spans="1:7" x14ac:dyDescent="0.15">
      <c r="B25" s="183" t="s">
        <v>311</v>
      </c>
      <c r="G25" s="183" t="s">
        <v>312</v>
      </c>
    </row>
    <row r="26" spans="1:7" x14ac:dyDescent="0.15">
      <c r="A26" s="183">
        <v>2</v>
      </c>
      <c r="B26" s="183" t="s">
        <v>320</v>
      </c>
    </row>
    <row r="28" spans="1:7" x14ac:dyDescent="0.15">
      <c r="A28" s="183" t="s">
        <v>313</v>
      </c>
    </row>
    <row r="29" spans="1:7" x14ac:dyDescent="0.15">
      <c r="A29" s="183" t="s">
        <v>316</v>
      </c>
      <c r="C29" s="183" t="s">
        <v>317</v>
      </c>
    </row>
    <row r="30" spans="1:7" x14ac:dyDescent="0.15">
      <c r="A30" s="183">
        <v>2</v>
      </c>
      <c r="B30" s="183" t="s">
        <v>321</v>
      </c>
    </row>
    <row r="31" spans="1:7" x14ac:dyDescent="0.15">
      <c r="A31" s="183">
        <v>3</v>
      </c>
      <c r="B31" s="183" t="s">
        <v>322</v>
      </c>
    </row>
    <row r="32" spans="1:7" x14ac:dyDescent="0.15">
      <c r="A32" s="183">
        <v>4</v>
      </c>
      <c r="B32" s="183" t="s">
        <v>323</v>
      </c>
    </row>
    <row r="34" spans="1:3" x14ac:dyDescent="0.15">
      <c r="A34" s="183" t="s">
        <v>314</v>
      </c>
    </row>
    <row r="35" spans="1:3" x14ac:dyDescent="0.15">
      <c r="A35" s="183" t="s">
        <v>315</v>
      </c>
      <c r="C35" s="183" t="s">
        <v>318</v>
      </c>
    </row>
    <row r="36" spans="1:3" x14ac:dyDescent="0.15">
      <c r="C36" s="183" t="s">
        <v>319</v>
      </c>
    </row>
    <row r="37" spans="1:3" x14ac:dyDescent="0.15">
      <c r="A37" s="183">
        <v>2</v>
      </c>
      <c r="B37" s="183" t="s">
        <v>324</v>
      </c>
    </row>
    <row r="38" spans="1:3" x14ac:dyDescent="0.15">
      <c r="A38" s="183">
        <v>3</v>
      </c>
      <c r="B38" s="183" t="s">
        <v>325</v>
      </c>
    </row>
    <row r="39" spans="1:3" x14ac:dyDescent="0.15">
      <c r="B39" s="183" t="s">
        <v>326</v>
      </c>
    </row>
    <row r="41" spans="1:3" x14ac:dyDescent="0.15">
      <c r="A41" s="183" t="s">
        <v>327</v>
      </c>
    </row>
    <row r="42" spans="1:3" x14ac:dyDescent="0.15">
      <c r="A42" s="183" t="s">
        <v>328</v>
      </c>
      <c r="C42" s="183" t="s">
        <v>329</v>
      </c>
    </row>
    <row r="44" spans="1:3" x14ac:dyDescent="0.15">
      <c r="A44" s="183" t="s">
        <v>330</v>
      </c>
    </row>
    <row r="45" spans="1:3" x14ac:dyDescent="0.15">
      <c r="A45" s="183" t="s">
        <v>331</v>
      </c>
      <c r="C45" s="183" t="s">
        <v>332</v>
      </c>
    </row>
    <row r="46" spans="1:3" x14ac:dyDescent="0.15">
      <c r="A46" s="183">
        <v>2</v>
      </c>
      <c r="B46" s="183" t="s">
        <v>333</v>
      </c>
    </row>
    <row r="48" spans="1:3" x14ac:dyDescent="0.15">
      <c r="A48" s="183" t="s">
        <v>334</v>
      </c>
    </row>
    <row r="49" spans="1:13" x14ac:dyDescent="0.15">
      <c r="A49" s="188" t="s">
        <v>335</v>
      </c>
      <c r="C49" s="183" t="s">
        <v>336</v>
      </c>
    </row>
    <row r="50" spans="1:13" x14ac:dyDescent="0.15">
      <c r="C50" s="183" t="s">
        <v>337</v>
      </c>
    </row>
    <row r="52" spans="1:13" x14ac:dyDescent="0.15">
      <c r="A52" s="183" t="s">
        <v>338</v>
      </c>
    </row>
    <row r="53" spans="1:13" x14ac:dyDescent="0.15">
      <c r="A53" s="188" t="s">
        <v>339</v>
      </c>
      <c r="C53" s="183" t="s">
        <v>340</v>
      </c>
    </row>
    <row r="54" spans="1:13" x14ac:dyDescent="0.15">
      <c r="C54" s="183" t="s">
        <v>341</v>
      </c>
    </row>
    <row r="57" spans="1:13" x14ac:dyDescent="0.15">
      <c r="A57" s="183" t="s">
        <v>342</v>
      </c>
    </row>
    <row r="58" spans="1:13" x14ac:dyDescent="0.15">
      <c r="B58" s="183" t="s">
        <v>343</v>
      </c>
      <c r="F58" s="679" t="s">
        <v>344</v>
      </c>
      <c r="G58" s="679"/>
      <c r="H58" s="679"/>
      <c r="I58" s="679"/>
      <c r="J58" s="679"/>
      <c r="K58" s="679"/>
      <c r="L58" s="679"/>
      <c r="M58" s="183" t="s">
        <v>345</v>
      </c>
    </row>
  </sheetData>
  <mergeCells count="5">
    <mergeCell ref="F58:L58"/>
    <mergeCell ref="H2:Q2"/>
    <mergeCell ref="F5:N5"/>
    <mergeCell ref="A6:G6"/>
    <mergeCell ref="I6:V6"/>
  </mergeCells>
  <phoneticPr fontId="1"/>
  <pageMargins left="0.7" right="0.7" top="0.75" bottom="0.75" header="0.3" footer="0.3"/>
  <pageSetup paperSize="9" orientation="portrait"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071F0-E575-4735-A85E-80D90EAB8043}">
  <sheetPr>
    <pageSetUpPr fitToPage="1"/>
  </sheetPr>
  <dimension ref="B1:F39"/>
  <sheetViews>
    <sheetView workbookViewId="0">
      <selection activeCell="D29" sqref="D29"/>
    </sheetView>
  </sheetViews>
  <sheetFormatPr defaultRowHeight="18" customHeight="1" x14ac:dyDescent="0.25"/>
  <cols>
    <col min="1" max="1" width="3.5546875" style="66" customWidth="1"/>
    <col min="2" max="2" width="16.5546875" style="66" customWidth="1"/>
    <col min="3" max="3" width="4.6640625" style="66" customWidth="1"/>
    <col min="4" max="4" width="11.44140625" style="66" customWidth="1"/>
    <col min="5" max="5" width="5" style="66" customWidth="1"/>
    <col min="6" max="6" width="34.77734375" style="66" customWidth="1"/>
    <col min="7" max="16384" width="8.88671875" style="66"/>
  </cols>
  <sheetData>
    <row r="1" spans="2:6" ht="51" customHeight="1" x14ac:dyDescent="0.25">
      <c r="B1" s="705"/>
      <c r="C1" s="706"/>
      <c r="D1" s="706"/>
      <c r="E1" s="706"/>
      <c r="F1" s="706"/>
    </row>
    <row r="2" spans="2:6" ht="29.25" customHeight="1" x14ac:dyDescent="0.25">
      <c r="C2" s="288" t="s">
        <v>139</v>
      </c>
      <c r="D2" s="289" t="s">
        <v>423</v>
      </c>
      <c r="E2" s="288" t="s">
        <v>422</v>
      </c>
      <c r="F2" s="288"/>
    </row>
    <row r="3" spans="2:6" ht="13.15" customHeight="1" x14ac:dyDescent="0.25">
      <c r="B3" s="126"/>
      <c r="C3" s="127"/>
      <c r="D3" s="127"/>
      <c r="E3" s="127"/>
      <c r="F3" s="127"/>
    </row>
    <row r="4" spans="2:6" ht="18" customHeight="1" x14ac:dyDescent="0.25">
      <c r="B4" s="128"/>
      <c r="C4" s="127"/>
      <c r="D4" s="127"/>
      <c r="E4" s="127"/>
      <c r="F4" s="281" t="s">
        <v>346</v>
      </c>
    </row>
    <row r="5" spans="2:6" ht="18" customHeight="1" x14ac:dyDescent="0.25">
      <c r="B5" s="128" t="s">
        <v>117</v>
      </c>
      <c r="C5" s="127"/>
      <c r="D5" s="127"/>
      <c r="E5" s="127"/>
      <c r="F5" s="109" t="s">
        <v>118</v>
      </c>
    </row>
    <row r="6" spans="2:6" ht="18" customHeight="1" x14ac:dyDescent="0.25">
      <c r="B6" s="110" t="s">
        <v>119</v>
      </c>
      <c r="C6" s="707">
        <f>C15</f>
        <v>303050</v>
      </c>
      <c r="D6" s="708"/>
      <c r="E6" s="111"/>
      <c r="F6" s="112"/>
    </row>
    <row r="7" spans="2:6" ht="18" customHeight="1" x14ac:dyDescent="0.25">
      <c r="B7" s="113" t="s">
        <v>120</v>
      </c>
      <c r="C7" s="709">
        <f>C27</f>
        <v>303050</v>
      </c>
      <c r="D7" s="710"/>
      <c r="E7" s="127"/>
      <c r="F7" s="114"/>
    </row>
    <row r="8" spans="2:6" ht="18" customHeight="1" x14ac:dyDescent="0.25">
      <c r="B8" s="115" t="s">
        <v>121</v>
      </c>
      <c r="C8" s="711">
        <f>C6-C7</f>
        <v>0</v>
      </c>
      <c r="D8" s="712"/>
      <c r="E8" s="116"/>
      <c r="F8" s="117"/>
    </row>
    <row r="9" spans="2:6" ht="13.15" customHeight="1" x14ac:dyDescent="0.25">
      <c r="B9" s="128"/>
      <c r="C9" s="127"/>
      <c r="D9" s="127"/>
      <c r="E9" s="127"/>
      <c r="F9" s="109"/>
    </row>
    <row r="10" spans="2:6" ht="18" customHeight="1" x14ac:dyDescent="0.25">
      <c r="B10" s="66" t="s">
        <v>122</v>
      </c>
      <c r="F10" s="109"/>
    </row>
    <row r="11" spans="2:6" ht="28.5" customHeight="1" x14ac:dyDescent="0.25">
      <c r="B11" s="118" t="s">
        <v>123</v>
      </c>
      <c r="C11" s="703" t="s">
        <v>124</v>
      </c>
      <c r="D11" s="704"/>
      <c r="E11" s="703" t="s">
        <v>125</v>
      </c>
      <c r="F11" s="704"/>
    </row>
    <row r="12" spans="2:6" ht="28.5" customHeight="1" x14ac:dyDescent="0.25">
      <c r="B12" s="282" t="s">
        <v>347</v>
      </c>
      <c r="C12" s="695">
        <v>197000</v>
      </c>
      <c r="D12" s="696"/>
      <c r="E12" s="697"/>
      <c r="F12" s="698"/>
    </row>
    <row r="13" spans="2:6" ht="28.5" customHeight="1" x14ac:dyDescent="0.25">
      <c r="B13" s="283" t="s">
        <v>348</v>
      </c>
      <c r="C13" s="695">
        <v>22500</v>
      </c>
      <c r="D13" s="696"/>
      <c r="E13" s="697" t="s">
        <v>349</v>
      </c>
      <c r="F13" s="698"/>
    </row>
    <row r="14" spans="2:6" ht="28.5" customHeight="1" thickBot="1" x14ac:dyDescent="0.3">
      <c r="B14" s="284" t="s">
        <v>350</v>
      </c>
      <c r="C14" s="699">
        <v>83550</v>
      </c>
      <c r="D14" s="700"/>
      <c r="E14" s="701" t="s">
        <v>351</v>
      </c>
      <c r="F14" s="702"/>
    </row>
    <row r="15" spans="2:6" ht="28.5" customHeight="1" thickTop="1" x14ac:dyDescent="0.25">
      <c r="B15" s="88" t="s">
        <v>126</v>
      </c>
      <c r="C15" s="691">
        <f>SUM(C12:D14)</f>
        <v>303050</v>
      </c>
      <c r="D15" s="692"/>
      <c r="E15" s="693"/>
      <c r="F15" s="694"/>
    </row>
    <row r="16" spans="2:6" ht="13.15" customHeight="1" x14ac:dyDescent="0.25">
      <c r="C16" s="76"/>
      <c r="D16" s="76"/>
      <c r="E16" s="76"/>
    </row>
    <row r="17" spans="2:6" ht="18" customHeight="1" x14ac:dyDescent="0.25">
      <c r="B17" s="66" t="s">
        <v>127</v>
      </c>
    </row>
    <row r="18" spans="2:6" ht="28.5" customHeight="1" x14ac:dyDescent="0.25">
      <c r="B18" s="125" t="s">
        <v>128</v>
      </c>
      <c r="C18" s="581" t="s">
        <v>124</v>
      </c>
      <c r="D18" s="582"/>
      <c r="E18" s="581" t="s">
        <v>125</v>
      </c>
      <c r="F18" s="582"/>
    </row>
    <row r="19" spans="2:6" ht="28.5" customHeight="1" x14ac:dyDescent="0.25">
      <c r="B19" s="285" t="s">
        <v>352</v>
      </c>
      <c r="C19" s="682">
        <v>33460</v>
      </c>
      <c r="D19" s="683"/>
      <c r="E19" s="689" t="s">
        <v>353</v>
      </c>
      <c r="F19" s="690"/>
    </row>
    <row r="20" spans="2:6" ht="28.5" customHeight="1" x14ac:dyDescent="0.25">
      <c r="B20" s="285" t="s">
        <v>354</v>
      </c>
      <c r="C20" s="682">
        <v>80000</v>
      </c>
      <c r="D20" s="683"/>
      <c r="E20" s="689" t="s">
        <v>355</v>
      </c>
      <c r="F20" s="690"/>
    </row>
    <row r="21" spans="2:6" ht="28.5" customHeight="1" x14ac:dyDescent="0.25">
      <c r="B21" s="285" t="s">
        <v>356</v>
      </c>
      <c r="C21" s="682">
        <v>110460</v>
      </c>
      <c r="D21" s="683"/>
      <c r="E21" s="689" t="s">
        <v>357</v>
      </c>
      <c r="F21" s="690"/>
    </row>
    <row r="22" spans="2:6" ht="28.5" customHeight="1" x14ac:dyDescent="0.25">
      <c r="B22" s="285" t="s">
        <v>358</v>
      </c>
      <c r="C22" s="682">
        <v>36000</v>
      </c>
      <c r="D22" s="683"/>
      <c r="E22" s="689" t="s">
        <v>359</v>
      </c>
      <c r="F22" s="690"/>
    </row>
    <row r="23" spans="2:6" ht="28.5" customHeight="1" x14ac:dyDescent="0.25">
      <c r="B23" s="285" t="s">
        <v>360</v>
      </c>
      <c r="C23" s="682">
        <v>12000</v>
      </c>
      <c r="D23" s="683"/>
      <c r="E23" s="689" t="s">
        <v>361</v>
      </c>
      <c r="F23" s="690"/>
    </row>
    <row r="24" spans="2:6" ht="28.5" customHeight="1" x14ac:dyDescent="0.25">
      <c r="B24" s="285" t="s">
        <v>362</v>
      </c>
      <c r="C24" s="682">
        <v>24000</v>
      </c>
      <c r="D24" s="683"/>
      <c r="E24" s="689" t="s">
        <v>363</v>
      </c>
      <c r="F24" s="690"/>
    </row>
    <row r="25" spans="2:6" ht="28.5" customHeight="1" x14ac:dyDescent="0.25">
      <c r="B25" s="285" t="s">
        <v>364</v>
      </c>
      <c r="C25" s="682">
        <v>5000</v>
      </c>
      <c r="D25" s="683"/>
      <c r="E25" s="689" t="s">
        <v>365</v>
      </c>
      <c r="F25" s="690"/>
    </row>
    <row r="26" spans="2:6" ht="28.5" customHeight="1" thickBot="1" x14ac:dyDescent="0.3">
      <c r="B26" s="285" t="s">
        <v>366</v>
      </c>
      <c r="C26" s="682">
        <v>2130</v>
      </c>
      <c r="D26" s="683"/>
      <c r="E26" s="684"/>
      <c r="F26" s="685"/>
    </row>
    <row r="27" spans="2:6" ht="28.5" customHeight="1" thickTop="1" x14ac:dyDescent="0.25">
      <c r="B27" s="88" t="s">
        <v>126</v>
      </c>
      <c r="C27" s="686">
        <f>SUM(C19:D26)</f>
        <v>303050</v>
      </c>
      <c r="D27" s="686"/>
      <c r="E27" s="687"/>
      <c r="F27" s="687"/>
    </row>
    <row r="28" spans="2:6" ht="13.15" customHeight="1" x14ac:dyDescent="0.25">
      <c r="C28" s="76"/>
      <c r="D28" s="76"/>
      <c r="E28" s="76"/>
    </row>
    <row r="29" spans="2:6" ht="18" customHeight="1" x14ac:dyDescent="0.25">
      <c r="D29" s="286" t="s">
        <v>367</v>
      </c>
      <c r="E29" s="287"/>
    </row>
    <row r="30" spans="2:6" ht="18" customHeight="1" x14ac:dyDescent="0.25">
      <c r="D30" s="128" t="s">
        <v>129</v>
      </c>
    </row>
    <row r="31" spans="2:6" ht="18" customHeight="1" x14ac:dyDescent="0.25">
      <c r="C31" s="109" t="s">
        <v>130</v>
      </c>
      <c r="D31" s="688" t="str">
        <f>①交付申請書!L7</f>
        <v>福岡市中央区天神1-8-1</v>
      </c>
      <c r="E31" s="688"/>
      <c r="F31" s="688"/>
    </row>
    <row r="32" spans="2:6" ht="18" customHeight="1" x14ac:dyDescent="0.25">
      <c r="C32" s="109" t="s">
        <v>131</v>
      </c>
      <c r="D32" s="120" t="str">
        <f>①交付申請書!M8</f>
        <v>天神こども支援グループ</v>
      </c>
      <c r="E32" s="128"/>
      <c r="F32" s="128"/>
    </row>
    <row r="33" spans="3:6" ht="18" customHeight="1" x14ac:dyDescent="0.25">
      <c r="C33" s="109"/>
      <c r="E33" s="120" t="str">
        <f>①交付申請書!N9</f>
        <v>会長　未来　花子</v>
      </c>
      <c r="F33" s="109"/>
    </row>
    <row r="34" spans="3:6" ht="9.1999999999999993" customHeight="1" x14ac:dyDescent="0.25">
      <c r="F34" s="109"/>
    </row>
    <row r="35" spans="3:6" ht="18" customHeight="1" x14ac:dyDescent="0.25">
      <c r="E35" s="290" t="s">
        <v>368</v>
      </c>
      <c r="F35" s="281"/>
    </row>
    <row r="36" spans="3:6" ht="9.9499999999999993" customHeight="1" x14ac:dyDescent="0.25"/>
    <row r="37" spans="3:6" ht="18" customHeight="1" x14ac:dyDescent="0.25">
      <c r="D37" s="286" t="s">
        <v>367</v>
      </c>
      <c r="E37" s="287"/>
    </row>
    <row r="38" spans="3:6" ht="18" customHeight="1" x14ac:dyDescent="0.25">
      <c r="D38" s="66" t="s">
        <v>132</v>
      </c>
    </row>
    <row r="39" spans="3:6" ht="18" customHeight="1" x14ac:dyDescent="0.25">
      <c r="E39" s="290" t="s">
        <v>369</v>
      </c>
      <c r="F39" s="281"/>
    </row>
  </sheetData>
  <mergeCells count="35">
    <mergeCell ref="C11:D11"/>
    <mergeCell ref="E11:F11"/>
    <mergeCell ref="B1:F1"/>
    <mergeCell ref="C6:D6"/>
    <mergeCell ref="C7:D7"/>
    <mergeCell ref="C8:D8"/>
    <mergeCell ref="C12:D12"/>
    <mergeCell ref="E12:F12"/>
    <mergeCell ref="C13:D13"/>
    <mergeCell ref="E13:F13"/>
    <mergeCell ref="C14:D14"/>
    <mergeCell ref="E14:F14"/>
    <mergeCell ref="C15:D15"/>
    <mergeCell ref="E15:F15"/>
    <mergeCell ref="C18:D18"/>
    <mergeCell ref="E18:F18"/>
    <mergeCell ref="C19:D19"/>
    <mergeCell ref="E19:F19"/>
    <mergeCell ref="C20:D20"/>
    <mergeCell ref="E20:F20"/>
    <mergeCell ref="C21:D21"/>
    <mergeCell ref="E21:F21"/>
    <mergeCell ref="C22:D22"/>
    <mergeCell ref="E22:F22"/>
    <mergeCell ref="C23:D23"/>
    <mergeCell ref="E23:F23"/>
    <mergeCell ref="C24:D24"/>
    <mergeCell ref="E24:F24"/>
    <mergeCell ref="C25:D25"/>
    <mergeCell ref="E25:F25"/>
    <mergeCell ref="C26:D26"/>
    <mergeCell ref="E26:F26"/>
    <mergeCell ref="C27:D27"/>
    <mergeCell ref="E27:F27"/>
    <mergeCell ref="D31:F31"/>
  </mergeCells>
  <phoneticPr fontId="1"/>
  <pageMargins left="0.78740157480314965" right="0.39370078740157483" top="0" bottom="0.59055118110236227" header="0.51181102362204722" footer="0.51181102362204722"/>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E2104-FF2A-4BDD-A331-99F33106BC94}">
  <dimension ref="A5:AC24"/>
  <sheetViews>
    <sheetView view="pageBreakPreview" zoomScaleNormal="100" zoomScaleSheetLayoutView="100" workbookViewId="0">
      <selection activeCell="AA21" sqref="AA21"/>
    </sheetView>
  </sheetViews>
  <sheetFormatPr defaultRowHeight="15.75" x14ac:dyDescent="0.25"/>
  <cols>
    <col min="1" max="25" width="2.77734375" customWidth="1"/>
  </cols>
  <sheetData>
    <row r="5" spans="1:11" x14ac:dyDescent="0.25">
      <c r="A5" s="121" t="s">
        <v>383</v>
      </c>
    </row>
    <row r="8" spans="1:11" x14ac:dyDescent="0.25">
      <c r="B8" s="121" t="s">
        <v>370</v>
      </c>
    </row>
    <row r="10" spans="1:11" x14ac:dyDescent="0.25">
      <c r="B10" s="121" t="s">
        <v>371</v>
      </c>
    </row>
    <row r="12" spans="1:11" x14ac:dyDescent="0.25">
      <c r="B12" s="121" t="s">
        <v>372</v>
      </c>
    </row>
    <row r="15" spans="1:11" x14ac:dyDescent="0.25">
      <c r="A15" s="121" t="s">
        <v>373</v>
      </c>
      <c r="C15" s="498" t="s">
        <v>377</v>
      </c>
      <c r="D15" s="714"/>
      <c r="E15" t="s">
        <v>374</v>
      </c>
      <c r="F15" s="714" t="s">
        <v>377</v>
      </c>
      <c r="G15" s="714"/>
      <c r="H15" t="s">
        <v>375</v>
      </c>
      <c r="I15" s="714" t="s">
        <v>377</v>
      </c>
      <c r="J15" s="714"/>
      <c r="K15" t="s">
        <v>376</v>
      </c>
    </row>
    <row r="18" spans="8:29" x14ac:dyDescent="0.25">
      <c r="H18" s="189" t="s">
        <v>378</v>
      </c>
      <c r="I18" s="190"/>
      <c r="J18" s="190"/>
      <c r="K18" s="190"/>
      <c r="L18" s="713" t="str">
        <f>①交付申請書!L7</f>
        <v>福岡市中央区天神1-8-1</v>
      </c>
      <c r="M18" s="713"/>
      <c r="N18" s="713"/>
      <c r="O18" s="713"/>
      <c r="P18" s="713"/>
      <c r="Q18" s="713"/>
      <c r="R18" s="713"/>
      <c r="S18" s="713"/>
      <c r="T18" s="713"/>
      <c r="U18" s="713"/>
      <c r="V18" s="713"/>
      <c r="W18" s="713"/>
      <c r="X18" s="713"/>
      <c r="Y18" s="713"/>
    </row>
    <row r="19" spans="8:29" x14ac:dyDescent="0.25">
      <c r="H19" s="191"/>
      <c r="I19" s="191"/>
      <c r="J19" s="191"/>
      <c r="K19" s="191"/>
      <c r="L19" s="191"/>
      <c r="M19" s="191"/>
      <c r="N19" s="191"/>
      <c r="O19" s="191"/>
      <c r="P19" s="191"/>
      <c r="Q19" s="191"/>
      <c r="R19" s="191"/>
      <c r="S19" s="191"/>
      <c r="T19" s="191"/>
      <c r="U19" s="191"/>
      <c r="V19" s="191"/>
      <c r="W19" s="191"/>
      <c r="X19" s="191"/>
      <c r="Y19" s="191"/>
    </row>
    <row r="20" spans="8:29" x14ac:dyDescent="0.25">
      <c r="H20" s="191"/>
      <c r="I20" s="191"/>
      <c r="J20" s="191"/>
      <c r="K20" s="191"/>
      <c r="L20" s="191"/>
      <c r="M20" s="192"/>
      <c r="N20" s="716" t="s">
        <v>382</v>
      </c>
      <c r="O20" s="716"/>
      <c r="P20" s="716"/>
      <c r="Q20" s="716"/>
      <c r="R20" s="716"/>
      <c r="S20" s="716"/>
      <c r="T20" s="716"/>
      <c r="U20" s="716"/>
      <c r="V20" s="716"/>
      <c r="W20" s="716"/>
      <c r="X20" s="716"/>
      <c r="Y20" s="716"/>
    </row>
    <row r="21" spans="8:29" x14ac:dyDescent="0.25">
      <c r="H21" s="715" t="s">
        <v>379</v>
      </c>
      <c r="I21" s="715"/>
      <c r="J21" s="715"/>
      <c r="K21" s="715"/>
      <c r="L21" s="715"/>
      <c r="M21" s="715"/>
      <c r="N21" s="713" t="s">
        <v>381</v>
      </c>
      <c r="O21" s="713"/>
      <c r="P21" s="713"/>
      <c r="Q21" s="713"/>
      <c r="R21" s="713"/>
      <c r="S21" s="713"/>
      <c r="T21" s="713"/>
      <c r="U21" s="713"/>
      <c r="V21" s="713"/>
      <c r="W21" s="713"/>
      <c r="X21" s="713"/>
      <c r="Y21" s="713"/>
      <c r="AA21" s="193"/>
      <c r="AB21" s="194"/>
      <c r="AC21" s="194"/>
    </row>
    <row r="23" spans="8:29" x14ac:dyDescent="0.25">
      <c r="H23" s="191"/>
      <c r="I23" s="191"/>
      <c r="J23" s="191"/>
      <c r="K23" s="191"/>
      <c r="L23" s="191"/>
      <c r="M23" s="191"/>
      <c r="N23" s="191"/>
      <c r="O23" s="191"/>
      <c r="P23" s="191"/>
      <c r="Q23" s="191"/>
      <c r="R23" s="191"/>
      <c r="S23" s="191"/>
      <c r="T23" s="191"/>
      <c r="U23" s="191"/>
      <c r="V23" s="191"/>
      <c r="W23" s="191"/>
      <c r="X23" s="191"/>
      <c r="Y23" s="191"/>
    </row>
    <row r="24" spans="8:29" x14ac:dyDescent="0.25">
      <c r="H24" s="189" t="s">
        <v>380</v>
      </c>
      <c r="I24" s="190"/>
      <c r="J24" s="190"/>
      <c r="K24" s="713" t="str">
        <f>'②事業計画書(1～4)'!K11</f>
        <v>092-711-XXXX</v>
      </c>
      <c r="L24" s="713"/>
      <c r="M24" s="713"/>
      <c r="N24" s="713"/>
      <c r="O24" s="713"/>
      <c r="P24" s="713"/>
      <c r="Q24" s="713"/>
      <c r="R24" s="713"/>
      <c r="S24" s="713"/>
      <c r="T24" s="713"/>
      <c r="U24" s="713"/>
      <c r="V24" s="713"/>
      <c r="W24" s="713"/>
      <c r="X24" s="713"/>
      <c r="Y24" s="713"/>
    </row>
  </sheetData>
  <mergeCells count="8">
    <mergeCell ref="K24:Y24"/>
    <mergeCell ref="N21:Y21"/>
    <mergeCell ref="C15:D15"/>
    <mergeCell ref="F15:G15"/>
    <mergeCell ref="I15:J15"/>
    <mergeCell ref="L18:Y18"/>
    <mergeCell ref="H21:M21"/>
    <mergeCell ref="N20:Y20"/>
  </mergeCells>
  <phoneticPr fontId="1"/>
  <pageMargins left="0.7" right="0.7" top="0.75" bottom="0.75" header="0.3" footer="0.3"/>
  <pageSetup paperSize="9" orientation="portrait" horizontalDpi="300" verticalDpi="3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530E5-24E3-475E-AACE-1DE20B10E6BB}">
  <dimension ref="A1:AM55"/>
  <sheetViews>
    <sheetView view="pageBreakPreview" zoomScaleNormal="100" zoomScaleSheetLayoutView="100" workbookViewId="0">
      <selection activeCell="K10" sqref="K10:Y10"/>
    </sheetView>
  </sheetViews>
  <sheetFormatPr defaultRowHeight="15.75" x14ac:dyDescent="0.25"/>
  <cols>
    <col min="1" max="25" width="2.77734375" customWidth="1"/>
    <col min="32" max="39" width="8.88671875" style="294"/>
  </cols>
  <sheetData>
    <row r="1" spans="1:39" s="294" customFormat="1" ht="17.25" x14ac:dyDescent="0.25">
      <c r="A1" s="718" t="s">
        <v>424</v>
      </c>
      <c r="B1" s="718"/>
      <c r="C1" s="718"/>
      <c r="D1" s="718"/>
      <c r="E1" s="718"/>
      <c r="F1" s="718"/>
      <c r="G1" s="718"/>
      <c r="H1" s="718"/>
      <c r="I1" s="718"/>
      <c r="J1" s="718"/>
      <c r="K1" s="718"/>
      <c r="L1" s="718"/>
      <c r="M1" s="718"/>
      <c r="N1" s="718"/>
      <c r="O1" s="718"/>
      <c r="P1" s="718"/>
      <c r="Q1" s="718"/>
      <c r="R1" s="718"/>
      <c r="S1" s="718"/>
      <c r="T1" s="718"/>
      <c r="U1" s="718"/>
      <c r="V1" s="718"/>
      <c r="W1" s="718"/>
      <c r="X1" s="718"/>
      <c r="Y1" s="718"/>
    </row>
    <row r="2" spans="1:39" s="294" customFormat="1" ht="6.75" customHeight="1" x14ac:dyDescent="0.25">
      <c r="A2" s="295"/>
      <c r="B2" s="295"/>
      <c r="C2" s="295"/>
      <c r="D2" s="295"/>
      <c r="E2" s="295"/>
      <c r="F2" s="295"/>
      <c r="G2" s="295"/>
      <c r="H2" s="295"/>
      <c r="I2" s="295"/>
      <c r="J2" s="295"/>
      <c r="K2" s="295"/>
      <c r="L2" s="295"/>
      <c r="M2" s="295"/>
      <c r="N2" s="295"/>
      <c r="O2" s="295"/>
      <c r="P2" s="295"/>
      <c r="Q2" s="295"/>
      <c r="R2" s="295"/>
      <c r="S2" s="295"/>
      <c r="T2" s="295"/>
      <c r="U2" s="295"/>
      <c r="V2" s="295"/>
      <c r="W2" s="295"/>
      <c r="X2" s="295"/>
      <c r="Y2" s="295"/>
    </row>
    <row r="3" spans="1:39" s="294" customFormat="1" x14ac:dyDescent="0.25">
      <c r="B3" s="298"/>
      <c r="C3" s="298"/>
      <c r="D3" s="298"/>
      <c r="E3" s="298"/>
      <c r="F3" s="298"/>
      <c r="G3" s="298"/>
      <c r="H3" s="721" t="s">
        <v>446</v>
      </c>
      <c r="I3" s="721"/>
      <c r="J3" s="721"/>
      <c r="K3" s="721"/>
      <c r="L3" s="721"/>
      <c r="M3" s="721"/>
      <c r="N3" s="721"/>
      <c r="O3" s="721"/>
      <c r="P3" s="721"/>
      <c r="Q3" s="721"/>
      <c r="R3" s="721"/>
      <c r="T3" s="298"/>
      <c r="U3" s="298"/>
      <c r="V3" s="298"/>
      <c r="W3" s="298"/>
      <c r="X3" s="298"/>
      <c r="Y3" s="298"/>
    </row>
    <row r="4" spans="1:39" s="294" customFormat="1" ht="12.75" customHeight="1" x14ac:dyDescent="0.25"/>
    <row r="5" spans="1:39" s="297" customFormat="1" ht="15.75" customHeight="1" x14ac:dyDescent="0.25">
      <c r="A5" s="297" t="s">
        <v>425</v>
      </c>
      <c r="P5" s="299" t="s">
        <v>426</v>
      </c>
      <c r="Q5" s="719" t="s">
        <v>543</v>
      </c>
      <c r="R5" s="719"/>
      <c r="S5" s="297" t="s">
        <v>429</v>
      </c>
      <c r="T5" s="719" t="s">
        <v>377</v>
      </c>
      <c r="U5" s="719"/>
      <c r="V5" s="297" t="s">
        <v>428</v>
      </c>
      <c r="W5" s="719" t="s">
        <v>543</v>
      </c>
      <c r="X5" s="719"/>
      <c r="Y5" s="297" t="s">
        <v>427</v>
      </c>
      <c r="AF5" s="294"/>
      <c r="AG5" s="294"/>
      <c r="AH5" s="294"/>
      <c r="AI5" s="294"/>
      <c r="AJ5" s="294"/>
      <c r="AK5" s="294"/>
      <c r="AL5" s="294"/>
      <c r="AM5" s="294"/>
    </row>
    <row r="6" spans="1:39" s="297" customFormat="1" ht="15.75" customHeight="1" x14ac:dyDescent="0.25">
      <c r="G6" s="717" t="s">
        <v>430</v>
      </c>
      <c r="H6" s="717"/>
      <c r="I6" s="717"/>
      <c r="J6" s="717"/>
      <c r="K6" s="297" t="s">
        <v>438</v>
      </c>
      <c r="L6" s="725" t="str">
        <f>'②事業計画書(1～4)'!I9</f>
        <v>810</v>
      </c>
      <c r="M6" s="725"/>
      <c r="N6" s="297" t="s">
        <v>439</v>
      </c>
      <c r="O6" s="725" t="str">
        <f>'②事業計画書(1～4)'!L9</f>
        <v>0001</v>
      </c>
      <c r="P6" s="725"/>
      <c r="Q6" s="725"/>
      <c r="AF6" s="294"/>
      <c r="AG6" s="294"/>
      <c r="AH6" s="294"/>
      <c r="AI6" s="294"/>
      <c r="AJ6" s="294"/>
      <c r="AK6" s="294"/>
      <c r="AL6" s="294"/>
      <c r="AM6" s="294"/>
    </row>
    <row r="7" spans="1:39" s="297" customFormat="1" ht="15.75" customHeight="1" x14ac:dyDescent="0.25">
      <c r="G7" s="717" t="s">
        <v>431</v>
      </c>
      <c r="H7" s="717"/>
      <c r="I7" s="717"/>
      <c r="J7" s="717"/>
      <c r="K7" s="722" t="str">
        <f>①交付申請書!L7</f>
        <v>福岡市中央区天神1-8-1</v>
      </c>
      <c r="L7" s="722"/>
      <c r="M7" s="722"/>
      <c r="N7" s="722"/>
      <c r="O7" s="722"/>
      <c r="P7" s="722"/>
      <c r="Q7" s="722"/>
      <c r="R7" s="722"/>
      <c r="S7" s="722"/>
      <c r="T7" s="722"/>
      <c r="U7" s="722"/>
      <c r="V7" s="722"/>
      <c r="W7" s="722"/>
      <c r="X7" s="722"/>
      <c r="Y7" s="722"/>
      <c r="AF7" s="294"/>
      <c r="AG7" s="294"/>
      <c r="AH7" s="294"/>
      <c r="AI7" s="294"/>
      <c r="AJ7" s="294"/>
      <c r="AK7" s="294"/>
      <c r="AL7" s="294"/>
      <c r="AM7" s="294"/>
    </row>
    <row r="8" spans="1:39" s="297" customFormat="1" ht="15.75" customHeight="1" x14ac:dyDescent="0.25">
      <c r="G8" s="717" t="s">
        <v>432</v>
      </c>
      <c r="H8" s="717"/>
      <c r="I8" s="717"/>
      <c r="J8" s="717"/>
      <c r="K8" s="722"/>
      <c r="L8" s="722"/>
      <c r="M8" s="722"/>
      <c r="N8" s="722"/>
      <c r="O8" s="722"/>
      <c r="P8" s="722"/>
      <c r="Q8" s="722"/>
      <c r="R8" s="722"/>
      <c r="S8" s="722"/>
      <c r="T8" s="722"/>
      <c r="U8" s="722"/>
      <c r="V8" s="722"/>
      <c r="W8" s="722"/>
      <c r="X8" s="722"/>
      <c r="Y8" s="722"/>
      <c r="AF8" s="294"/>
      <c r="AG8" s="294"/>
      <c r="AH8" s="294"/>
      <c r="AI8" s="294"/>
      <c r="AJ8" s="294"/>
      <c r="AK8" s="294"/>
      <c r="AL8" s="294"/>
      <c r="AM8" s="294"/>
    </row>
    <row r="9" spans="1:39" s="297" customFormat="1" ht="15.75" customHeight="1" x14ac:dyDescent="0.25">
      <c r="G9" s="717" t="s">
        <v>433</v>
      </c>
      <c r="H9" s="717"/>
      <c r="I9" s="717"/>
      <c r="J9" s="717"/>
      <c r="K9" s="723" t="str">
        <f>'②事業計画書(1～4)'!K11</f>
        <v>092-711-XXXX</v>
      </c>
      <c r="L9" s="723"/>
      <c r="M9" s="723"/>
      <c r="N9" s="723"/>
      <c r="O9" s="723"/>
      <c r="P9" s="723"/>
      <c r="Q9" s="723"/>
      <c r="R9" s="723"/>
      <c r="S9" s="723"/>
      <c r="T9" s="723"/>
      <c r="U9" s="723"/>
      <c r="V9" s="723"/>
      <c r="W9" s="723"/>
      <c r="X9" s="723"/>
      <c r="Y9" s="723"/>
      <c r="AF9" s="294"/>
      <c r="AG9" s="294"/>
      <c r="AH9" s="294"/>
      <c r="AI9" s="294"/>
      <c r="AJ9" s="294"/>
      <c r="AK9" s="294"/>
      <c r="AL9" s="294"/>
      <c r="AM9" s="294"/>
    </row>
    <row r="10" spans="1:39" s="297" customFormat="1" ht="15.75" customHeight="1" x14ac:dyDescent="0.25">
      <c r="G10" s="717" t="s">
        <v>434</v>
      </c>
      <c r="H10" s="717"/>
      <c r="I10" s="717"/>
      <c r="J10" s="717"/>
      <c r="K10" s="724" t="s">
        <v>544</v>
      </c>
      <c r="L10" s="724"/>
      <c r="M10" s="724"/>
      <c r="N10" s="724"/>
      <c r="O10" s="724"/>
      <c r="P10" s="724"/>
      <c r="Q10" s="724"/>
      <c r="R10" s="724"/>
      <c r="S10" s="724"/>
      <c r="T10" s="724"/>
      <c r="U10" s="724"/>
      <c r="V10" s="724"/>
      <c r="W10" s="724"/>
      <c r="X10" s="724"/>
      <c r="Y10" s="724"/>
      <c r="AF10" s="294"/>
      <c r="AG10" s="294"/>
      <c r="AH10" s="294"/>
      <c r="AI10" s="294"/>
      <c r="AJ10" s="294"/>
      <c r="AK10" s="294"/>
      <c r="AL10" s="294"/>
      <c r="AM10" s="294"/>
    </row>
    <row r="11" spans="1:39" s="297" customFormat="1" ht="15.75" customHeight="1" x14ac:dyDescent="0.25">
      <c r="G11" s="717" t="s">
        <v>435</v>
      </c>
      <c r="H11" s="717"/>
      <c r="I11" s="717"/>
      <c r="J11" s="717"/>
      <c r="K11" s="726" t="str">
        <f>①交付申請書!M8</f>
        <v>天神こども支援グループ</v>
      </c>
      <c r="L11" s="726"/>
      <c r="M11" s="726"/>
      <c r="N11" s="726"/>
      <c r="O11" s="726"/>
      <c r="P11" s="726"/>
      <c r="Q11" s="726"/>
      <c r="R11" s="726"/>
      <c r="S11" s="726"/>
      <c r="T11" s="726"/>
      <c r="U11" s="726"/>
      <c r="V11" s="726"/>
      <c r="W11" s="726"/>
      <c r="X11" s="726"/>
      <c r="Y11" s="726"/>
      <c r="AF11" s="294"/>
      <c r="AG11" s="294"/>
      <c r="AH11" s="294"/>
      <c r="AI11" s="294"/>
      <c r="AJ11" s="294"/>
      <c r="AK11" s="294"/>
      <c r="AL11" s="294"/>
      <c r="AM11" s="294"/>
    </row>
    <row r="12" spans="1:39" s="297" customFormat="1" ht="15.75" customHeight="1" x14ac:dyDescent="0.25">
      <c r="F12" s="717" t="s">
        <v>436</v>
      </c>
      <c r="G12" s="717"/>
      <c r="H12" s="717"/>
      <c r="I12" s="717"/>
      <c r="J12" s="717"/>
      <c r="K12" s="722" t="str">
        <f>①交付申請書!N9</f>
        <v>会長　未来　花子</v>
      </c>
      <c r="L12" s="722"/>
      <c r="M12" s="722"/>
      <c r="N12" s="722"/>
      <c r="O12" s="722"/>
      <c r="P12" s="722"/>
      <c r="Q12" s="722"/>
      <c r="R12" s="722"/>
      <c r="S12" s="722"/>
      <c r="T12" s="722"/>
      <c r="U12" s="722"/>
      <c r="V12" s="722"/>
      <c r="W12" s="722"/>
      <c r="X12" s="722"/>
      <c r="Y12" s="722"/>
      <c r="AF12" s="294"/>
      <c r="AG12" s="294"/>
      <c r="AH12" s="294"/>
      <c r="AI12" s="294"/>
      <c r="AJ12" s="294"/>
      <c r="AK12" s="294"/>
      <c r="AL12" s="294"/>
      <c r="AM12" s="294"/>
    </row>
    <row r="13" spans="1:39" s="297" customFormat="1" ht="15.75" customHeight="1" x14ac:dyDescent="0.25">
      <c r="F13" s="717" t="s">
        <v>437</v>
      </c>
      <c r="G13" s="717"/>
      <c r="H13" s="717"/>
      <c r="I13" s="717"/>
      <c r="J13" s="717"/>
      <c r="K13" s="722"/>
      <c r="L13" s="722"/>
      <c r="M13" s="722"/>
      <c r="N13" s="722"/>
      <c r="O13" s="722"/>
      <c r="P13" s="722"/>
      <c r="Q13" s="722"/>
      <c r="R13" s="722"/>
      <c r="S13" s="722"/>
      <c r="T13" s="722"/>
      <c r="U13" s="722"/>
      <c r="V13" s="722"/>
      <c r="W13" s="722"/>
      <c r="X13" s="722"/>
      <c r="Y13" s="722"/>
      <c r="AF13" s="294"/>
      <c r="AG13" s="294"/>
      <c r="AH13" s="294"/>
      <c r="AI13" s="294"/>
      <c r="AJ13" s="294"/>
      <c r="AK13" s="294"/>
      <c r="AL13" s="294"/>
      <c r="AM13" s="294"/>
    </row>
    <row r="14" spans="1:39" s="297" customFormat="1" ht="12" customHeight="1" x14ac:dyDescent="0.25">
      <c r="AF14" s="294"/>
      <c r="AG14" s="294"/>
      <c r="AH14" s="294"/>
      <c r="AI14" s="294"/>
      <c r="AJ14" s="294"/>
      <c r="AK14" s="294"/>
      <c r="AL14" s="294"/>
      <c r="AM14" s="294"/>
    </row>
    <row r="15" spans="1:39" s="297" customFormat="1" ht="13.5" customHeight="1" x14ac:dyDescent="0.25">
      <c r="A15" s="297" t="s">
        <v>440</v>
      </c>
      <c r="AF15" s="294"/>
      <c r="AG15" s="294"/>
      <c r="AH15" s="294"/>
      <c r="AI15" s="294"/>
      <c r="AJ15" s="294"/>
      <c r="AK15" s="294"/>
      <c r="AL15" s="294"/>
      <c r="AM15" s="294"/>
    </row>
    <row r="16" spans="1:39" s="297" customFormat="1" ht="13.5" customHeight="1" x14ac:dyDescent="0.25">
      <c r="A16" s="297" t="s">
        <v>441</v>
      </c>
      <c r="AF16" s="294"/>
      <c r="AG16" s="294"/>
      <c r="AH16" s="294"/>
      <c r="AI16" s="294"/>
      <c r="AJ16" s="294"/>
      <c r="AK16" s="294"/>
      <c r="AL16" s="294"/>
      <c r="AM16" s="294"/>
    </row>
    <row r="17" spans="1:39" s="294" customFormat="1" ht="9" customHeight="1" x14ac:dyDescent="0.25"/>
    <row r="18" spans="1:39" s="294" customFormat="1" ht="16.5" x14ac:dyDescent="0.25">
      <c r="B18" s="300" t="s">
        <v>448</v>
      </c>
      <c r="C18" s="301"/>
      <c r="D18" s="301" t="s">
        <v>442</v>
      </c>
      <c r="E18" s="301"/>
      <c r="F18" s="301"/>
      <c r="G18" s="301"/>
      <c r="H18" s="301"/>
      <c r="I18" s="301"/>
      <c r="J18" s="301"/>
      <c r="K18" s="301"/>
      <c r="L18" s="301"/>
      <c r="M18" s="301"/>
      <c r="N18" s="301"/>
      <c r="O18" s="301"/>
      <c r="P18" s="301"/>
      <c r="Q18" s="301"/>
      <c r="R18" s="301"/>
      <c r="S18" s="301"/>
      <c r="T18" s="301"/>
      <c r="U18" s="301"/>
      <c r="V18" s="301"/>
      <c r="W18" s="302"/>
      <c r="X18" s="302"/>
      <c r="Y18" s="302"/>
    </row>
    <row r="19" spans="1:39" s="294" customFormat="1" ht="7.5" customHeight="1" x14ac:dyDescent="0.25">
      <c r="B19" s="303"/>
      <c r="C19" s="301"/>
      <c r="D19" s="301"/>
      <c r="E19" s="301"/>
      <c r="F19" s="301"/>
      <c r="G19" s="301"/>
      <c r="H19" s="301"/>
      <c r="I19" s="301"/>
      <c r="J19" s="301"/>
      <c r="K19" s="301"/>
      <c r="L19" s="301"/>
      <c r="M19" s="301"/>
      <c r="N19" s="301"/>
      <c r="O19" s="301"/>
      <c r="P19" s="301"/>
      <c r="Q19" s="301"/>
      <c r="R19" s="301"/>
      <c r="S19" s="301"/>
      <c r="T19" s="301"/>
      <c r="U19" s="301"/>
      <c r="V19" s="301"/>
      <c r="W19" s="302"/>
      <c r="X19" s="302"/>
      <c r="Y19" s="302"/>
    </row>
    <row r="20" spans="1:39" s="294" customFormat="1" ht="16.5" x14ac:dyDescent="0.25">
      <c r="B20" s="300" t="s">
        <v>449</v>
      </c>
      <c r="C20" s="301"/>
      <c r="D20" s="301" t="s">
        <v>450</v>
      </c>
      <c r="E20" s="301"/>
      <c r="F20" s="301"/>
      <c r="G20" s="301"/>
      <c r="H20" s="301"/>
      <c r="I20" s="301"/>
      <c r="J20" s="301"/>
      <c r="K20" s="301"/>
      <c r="L20" s="301"/>
      <c r="M20" s="301"/>
      <c r="N20" s="301"/>
      <c r="O20" s="301"/>
      <c r="P20" s="301"/>
      <c r="Q20" s="301"/>
      <c r="R20" s="301"/>
      <c r="S20" s="301"/>
      <c r="T20" s="301"/>
      <c r="U20" s="301"/>
      <c r="V20" s="301"/>
      <c r="W20" s="302"/>
      <c r="X20" s="302"/>
      <c r="Y20" s="302"/>
    </row>
    <row r="21" spans="1:39" s="294" customFormat="1" ht="16.5" x14ac:dyDescent="0.25">
      <c r="B21" s="301"/>
      <c r="C21" s="301"/>
      <c r="D21" s="304" t="s">
        <v>443</v>
      </c>
      <c r="E21" s="720"/>
      <c r="F21" s="720"/>
      <c r="G21" s="720"/>
      <c r="H21" s="720"/>
      <c r="I21" s="720"/>
      <c r="J21" s="720"/>
      <c r="K21" s="720"/>
      <c r="L21" s="720"/>
      <c r="M21" s="304" t="s">
        <v>444</v>
      </c>
      <c r="N21" s="301" t="s">
        <v>445</v>
      </c>
      <c r="O21" s="301"/>
      <c r="P21" s="301"/>
      <c r="Q21" s="301"/>
      <c r="R21" s="301"/>
      <c r="S21" s="301"/>
      <c r="T21" s="301"/>
      <c r="U21" s="301"/>
      <c r="V21" s="301"/>
      <c r="W21" s="302"/>
      <c r="X21" s="302"/>
      <c r="Y21" s="302"/>
    </row>
    <row r="22" spans="1:39" s="294" customFormat="1" ht="6.75" customHeight="1" x14ac:dyDescent="0.25"/>
    <row r="23" spans="1:39" s="297" customFormat="1" ht="15.75" customHeight="1" x14ac:dyDescent="0.25">
      <c r="A23" s="722" t="s">
        <v>451</v>
      </c>
      <c r="B23" s="722"/>
      <c r="C23" s="722"/>
      <c r="D23" s="722"/>
      <c r="E23" s="722"/>
      <c r="F23" s="722"/>
      <c r="G23" s="722"/>
      <c r="H23" s="722"/>
      <c r="I23" s="722"/>
      <c r="J23" s="722"/>
      <c r="K23" s="722"/>
      <c r="L23" s="722"/>
      <c r="M23" s="722"/>
      <c r="N23" s="722"/>
      <c r="O23" s="722"/>
      <c r="P23" s="722"/>
      <c r="Q23" s="722"/>
      <c r="R23" s="722"/>
      <c r="S23" s="722"/>
      <c r="T23" s="722"/>
      <c r="U23" s="722"/>
      <c r="V23" s="722"/>
      <c r="W23" s="722"/>
      <c r="X23" s="722"/>
      <c r="Y23" s="722"/>
      <c r="AF23" s="294"/>
      <c r="AG23" s="294"/>
      <c r="AH23" s="294"/>
      <c r="AI23" s="294"/>
      <c r="AJ23" s="294"/>
      <c r="AK23" s="294"/>
      <c r="AL23" s="294"/>
      <c r="AM23" s="294"/>
    </row>
    <row r="24" spans="1:39" s="297" customFormat="1" ht="15.75" customHeight="1" x14ac:dyDescent="0.25">
      <c r="A24" s="722"/>
      <c r="B24" s="722"/>
      <c r="C24" s="722"/>
      <c r="D24" s="722"/>
      <c r="E24" s="722"/>
      <c r="F24" s="722"/>
      <c r="G24" s="722"/>
      <c r="H24" s="722"/>
      <c r="I24" s="722"/>
      <c r="J24" s="722"/>
      <c r="K24" s="722"/>
      <c r="L24" s="722"/>
      <c r="M24" s="722"/>
      <c r="N24" s="722"/>
      <c r="O24" s="722"/>
      <c r="P24" s="722"/>
      <c r="Q24" s="722"/>
      <c r="R24" s="722"/>
      <c r="S24" s="722"/>
      <c r="T24" s="722"/>
      <c r="U24" s="722"/>
      <c r="V24" s="722"/>
      <c r="W24" s="722"/>
      <c r="X24" s="722"/>
      <c r="Y24" s="722"/>
      <c r="AF24" s="294"/>
      <c r="AG24" s="294"/>
      <c r="AH24" s="294"/>
      <c r="AI24" s="294"/>
      <c r="AJ24" s="294"/>
      <c r="AK24" s="294"/>
      <c r="AL24" s="294"/>
      <c r="AM24" s="294"/>
    </row>
    <row r="25" spans="1:39" s="297" customFormat="1" ht="15.75" customHeight="1" x14ac:dyDescent="0.25">
      <c r="A25" s="722"/>
      <c r="B25" s="722"/>
      <c r="C25" s="722"/>
      <c r="D25" s="722"/>
      <c r="E25" s="722"/>
      <c r="F25" s="722"/>
      <c r="G25" s="722"/>
      <c r="H25" s="722"/>
      <c r="I25" s="722"/>
      <c r="J25" s="722"/>
      <c r="K25" s="722"/>
      <c r="L25" s="722"/>
      <c r="M25" s="722"/>
      <c r="N25" s="722"/>
      <c r="O25" s="722"/>
      <c r="P25" s="722"/>
      <c r="Q25" s="722"/>
      <c r="R25" s="722"/>
      <c r="S25" s="722"/>
      <c r="T25" s="722"/>
      <c r="U25" s="722"/>
      <c r="V25" s="722"/>
      <c r="W25" s="722"/>
      <c r="X25" s="722"/>
      <c r="Y25" s="722"/>
      <c r="AF25" s="294"/>
      <c r="AG25" s="294"/>
      <c r="AH25" s="294"/>
      <c r="AI25" s="294"/>
      <c r="AJ25" s="294"/>
      <c r="AK25" s="294"/>
      <c r="AL25" s="294"/>
      <c r="AM25" s="294"/>
    </row>
    <row r="26" spans="1:39" s="297" customFormat="1" ht="13.5" customHeight="1" x14ac:dyDescent="0.25">
      <c r="A26" s="722"/>
      <c r="B26" s="722"/>
      <c r="C26" s="722"/>
      <c r="D26" s="722"/>
      <c r="E26" s="722"/>
      <c r="F26" s="722"/>
      <c r="G26" s="722"/>
      <c r="H26" s="722"/>
      <c r="I26" s="722"/>
      <c r="J26" s="722"/>
      <c r="K26" s="722"/>
      <c r="L26" s="722"/>
      <c r="M26" s="722"/>
      <c r="N26" s="722"/>
      <c r="O26" s="722"/>
      <c r="P26" s="722"/>
      <c r="Q26" s="722"/>
      <c r="R26" s="722"/>
      <c r="S26" s="722"/>
      <c r="T26" s="722"/>
      <c r="U26" s="722"/>
      <c r="V26" s="722"/>
      <c r="W26" s="722"/>
      <c r="X26" s="722"/>
      <c r="Y26" s="722"/>
      <c r="AF26" s="294"/>
      <c r="AG26" s="294"/>
      <c r="AH26" s="294"/>
      <c r="AI26" s="294"/>
      <c r="AJ26" s="294"/>
      <c r="AK26" s="294"/>
      <c r="AL26" s="294"/>
      <c r="AM26" s="294"/>
    </row>
    <row r="27" spans="1:39" s="297" customFormat="1" ht="15.75" customHeight="1" x14ac:dyDescent="0.25">
      <c r="A27" s="717" t="s">
        <v>447</v>
      </c>
      <c r="B27" s="717"/>
      <c r="C27" s="717"/>
      <c r="D27" s="717"/>
      <c r="E27" s="717"/>
      <c r="F27" s="717"/>
      <c r="G27" s="717"/>
      <c r="H27" s="717"/>
      <c r="I27" s="717"/>
      <c r="J27" s="717"/>
      <c r="K27" s="717"/>
      <c r="L27" s="717"/>
      <c r="M27" s="717"/>
      <c r="N27" s="717"/>
      <c r="O27" s="717"/>
      <c r="P27" s="717"/>
      <c r="Q27" s="717"/>
      <c r="R27" s="717"/>
      <c r="S27" s="717"/>
      <c r="T27" s="717"/>
      <c r="U27" s="717"/>
      <c r="V27" s="717"/>
      <c r="W27" s="717"/>
      <c r="X27" s="717"/>
      <c r="Y27" s="717"/>
      <c r="AF27" s="294"/>
      <c r="AG27" s="294"/>
      <c r="AH27" s="294"/>
      <c r="AI27" s="294"/>
      <c r="AJ27" s="294"/>
      <c r="AK27" s="294"/>
      <c r="AL27" s="294"/>
      <c r="AM27" s="294"/>
    </row>
    <row r="28" spans="1:39" s="297" customFormat="1" ht="36" customHeight="1" x14ac:dyDescent="0.25">
      <c r="A28" s="732" t="s">
        <v>452</v>
      </c>
      <c r="B28" s="732"/>
      <c r="C28" s="732"/>
      <c r="D28" s="732"/>
      <c r="E28" s="732"/>
      <c r="F28" s="732"/>
      <c r="G28" s="732"/>
      <c r="H28" s="731" t="s">
        <v>461</v>
      </c>
      <c r="I28" s="731"/>
      <c r="J28" s="731"/>
      <c r="K28" s="731"/>
      <c r="L28" s="731"/>
      <c r="M28" s="731"/>
      <c r="N28" s="734"/>
      <c r="O28" s="727" t="s">
        <v>457</v>
      </c>
      <c r="P28" s="728"/>
      <c r="Q28" s="729"/>
      <c r="R28" s="730" t="s">
        <v>461</v>
      </c>
      <c r="S28" s="731"/>
      <c r="T28" s="731"/>
      <c r="U28" s="731"/>
      <c r="V28" s="731"/>
      <c r="W28" s="734"/>
      <c r="X28" s="730" t="s">
        <v>458</v>
      </c>
      <c r="Y28" s="731"/>
      <c r="AF28" s="294"/>
      <c r="AG28" s="294"/>
      <c r="AH28" s="294"/>
      <c r="AI28" s="294"/>
      <c r="AJ28" s="294"/>
      <c r="AK28" s="294"/>
      <c r="AL28" s="294"/>
      <c r="AM28" s="294"/>
    </row>
    <row r="29" spans="1:39" s="297" customFormat="1" ht="42.75" customHeight="1" x14ac:dyDescent="0.25">
      <c r="A29" s="733" t="s">
        <v>453</v>
      </c>
      <c r="B29" s="733"/>
      <c r="C29" s="733"/>
      <c r="D29" s="733"/>
      <c r="E29" s="733"/>
      <c r="F29" s="733"/>
      <c r="G29" s="733"/>
      <c r="H29" s="735" t="s">
        <v>460</v>
      </c>
      <c r="I29" s="735"/>
      <c r="J29" s="735"/>
      <c r="K29" s="735"/>
      <c r="L29" s="735"/>
      <c r="M29" s="735"/>
      <c r="N29" s="735"/>
      <c r="O29" s="735"/>
      <c r="P29" s="732" t="s">
        <v>459</v>
      </c>
      <c r="Q29" s="732"/>
      <c r="R29" s="732"/>
      <c r="S29" s="305">
        <v>1</v>
      </c>
      <c r="T29" s="306">
        <v>2</v>
      </c>
      <c r="U29" s="306">
        <v>3</v>
      </c>
      <c r="V29" s="306">
        <v>4</v>
      </c>
      <c r="W29" s="306">
        <v>5</v>
      </c>
      <c r="X29" s="306">
        <v>6</v>
      </c>
      <c r="Y29" s="307">
        <v>7</v>
      </c>
      <c r="AF29" s="294"/>
      <c r="AG29" s="294"/>
      <c r="AH29" s="294"/>
      <c r="AI29" s="294"/>
      <c r="AJ29" s="294"/>
      <c r="AK29" s="294"/>
      <c r="AL29" s="294"/>
      <c r="AM29" s="294"/>
    </row>
    <row r="30" spans="1:39" s="297" customFormat="1" ht="15.75" customHeight="1" x14ac:dyDescent="0.25">
      <c r="A30" s="732" t="s">
        <v>454</v>
      </c>
      <c r="B30" s="732"/>
      <c r="C30" s="732"/>
      <c r="D30" s="732" t="s">
        <v>455</v>
      </c>
      <c r="E30" s="732"/>
      <c r="F30" s="732"/>
      <c r="G30" s="732"/>
      <c r="H30" s="736" t="s">
        <v>462</v>
      </c>
      <c r="I30" s="736"/>
      <c r="J30" s="736"/>
      <c r="K30" s="736"/>
      <c r="L30" s="736"/>
      <c r="M30" s="736"/>
      <c r="N30" s="736"/>
      <c r="O30" s="736"/>
      <c r="P30" s="736"/>
      <c r="Q30" s="736"/>
      <c r="R30" s="736"/>
      <c r="S30" s="736"/>
      <c r="T30" s="736"/>
      <c r="U30" s="736"/>
      <c r="V30" s="736"/>
      <c r="W30" s="736"/>
      <c r="X30" s="736"/>
      <c r="Y30" s="736"/>
      <c r="AF30" s="294"/>
      <c r="AG30" s="294"/>
      <c r="AH30" s="294"/>
      <c r="AI30" s="294"/>
      <c r="AJ30" s="294"/>
      <c r="AK30" s="294"/>
      <c r="AL30" s="294"/>
      <c r="AM30" s="294"/>
    </row>
    <row r="31" spans="1:39" s="297" customFormat="1" ht="15.75" customHeight="1" x14ac:dyDescent="0.25">
      <c r="A31" s="732"/>
      <c r="B31" s="732"/>
      <c r="C31" s="732"/>
      <c r="D31" s="732" t="s">
        <v>456</v>
      </c>
      <c r="E31" s="732"/>
      <c r="F31" s="732"/>
      <c r="G31" s="732"/>
      <c r="H31" s="736" t="s">
        <v>463</v>
      </c>
      <c r="I31" s="736"/>
      <c r="J31" s="736"/>
      <c r="K31" s="736"/>
      <c r="L31" s="736"/>
      <c r="M31" s="736"/>
      <c r="N31" s="736"/>
      <c r="O31" s="736"/>
      <c r="P31" s="736"/>
      <c r="Q31" s="736"/>
      <c r="R31" s="736"/>
      <c r="S31" s="736"/>
      <c r="T31" s="736"/>
      <c r="U31" s="736"/>
      <c r="V31" s="736"/>
      <c r="W31" s="736"/>
      <c r="X31" s="736"/>
      <c r="Y31" s="736"/>
      <c r="AF31" s="294"/>
      <c r="AG31" s="294"/>
      <c r="AH31" s="294"/>
      <c r="AI31" s="294"/>
      <c r="AJ31" s="294"/>
      <c r="AK31" s="294"/>
      <c r="AL31" s="294"/>
      <c r="AM31" s="294"/>
    </row>
    <row r="32" spans="1:39" s="297" customFormat="1" ht="71.25" customHeight="1" x14ac:dyDescent="0.25">
      <c r="A32" s="741" t="s">
        <v>464</v>
      </c>
      <c r="B32" s="742"/>
      <c r="C32" s="742"/>
      <c r="D32" s="742"/>
      <c r="E32" s="742"/>
      <c r="F32" s="742"/>
      <c r="G32" s="742"/>
      <c r="H32" s="742"/>
      <c r="I32" s="742"/>
      <c r="J32" s="742"/>
      <c r="K32" s="742"/>
      <c r="L32" s="742"/>
      <c r="M32" s="742"/>
      <c r="N32" s="742"/>
      <c r="O32" s="742"/>
      <c r="P32" s="742"/>
      <c r="Q32" s="742"/>
      <c r="R32" s="742"/>
      <c r="S32" s="742"/>
      <c r="T32" s="742"/>
      <c r="U32" s="742"/>
      <c r="V32" s="742"/>
      <c r="W32" s="742"/>
      <c r="X32" s="742"/>
      <c r="Y32" s="742"/>
      <c r="AF32" s="294"/>
      <c r="AG32" s="294"/>
      <c r="AH32" s="294"/>
      <c r="AI32" s="294"/>
      <c r="AJ32" s="294"/>
      <c r="AK32" s="294"/>
      <c r="AL32" s="294"/>
      <c r="AM32" s="294"/>
    </row>
    <row r="33" spans="1:39" s="297" customFormat="1" ht="86.25" customHeight="1" x14ac:dyDescent="0.25">
      <c r="A33" s="743" t="s">
        <v>465</v>
      </c>
      <c r="B33" s="743"/>
      <c r="C33" s="743"/>
      <c r="D33" s="743"/>
      <c r="E33" s="743"/>
      <c r="F33" s="743"/>
      <c r="G33" s="743"/>
      <c r="H33" s="743"/>
      <c r="I33" s="743"/>
      <c r="J33" s="743"/>
      <c r="K33" s="743"/>
      <c r="L33" s="743"/>
      <c r="M33" s="743"/>
      <c r="N33" s="743"/>
      <c r="O33" s="743"/>
      <c r="P33" s="743"/>
      <c r="Q33" s="743"/>
      <c r="R33" s="743"/>
      <c r="S33" s="743"/>
      <c r="T33" s="743"/>
      <c r="U33" s="743"/>
      <c r="V33" s="743"/>
      <c r="W33" s="743"/>
      <c r="X33" s="743"/>
      <c r="Y33" s="743"/>
      <c r="AF33" s="294"/>
      <c r="AG33" s="294"/>
      <c r="AH33" s="294"/>
      <c r="AI33" s="294"/>
      <c r="AJ33" s="294"/>
      <c r="AK33" s="294"/>
      <c r="AL33" s="294"/>
      <c r="AM33" s="294"/>
    </row>
    <row r="34" spans="1:39" s="297" customFormat="1" ht="15.75" customHeight="1" x14ac:dyDescent="0.25">
      <c r="A34" s="297" t="s">
        <v>466</v>
      </c>
      <c r="AF34" s="294"/>
      <c r="AG34" s="294"/>
      <c r="AH34" s="294"/>
      <c r="AI34" s="294"/>
      <c r="AJ34" s="294"/>
      <c r="AK34" s="294"/>
      <c r="AL34" s="294"/>
      <c r="AM34" s="294"/>
    </row>
    <row r="35" spans="1:39" s="297" customFormat="1" ht="15.75" customHeight="1" x14ac:dyDescent="0.25">
      <c r="A35" s="297" t="s">
        <v>467</v>
      </c>
      <c r="O35" s="308" t="s">
        <v>68</v>
      </c>
      <c r="P35" s="297" t="s">
        <v>470</v>
      </c>
    </row>
    <row r="36" spans="1:39" s="297" customFormat="1" ht="15.75" customHeight="1" x14ac:dyDescent="0.25">
      <c r="B36" s="310" t="s">
        <v>468</v>
      </c>
      <c r="O36" s="309" t="s">
        <v>471</v>
      </c>
    </row>
    <row r="37" spans="1:39" s="297" customFormat="1" ht="15.75" customHeight="1" x14ac:dyDescent="0.25">
      <c r="B37" s="310" t="s">
        <v>469</v>
      </c>
      <c r="E37" s="309"/>
      <c r="K37" s="738" t="s">
        <v>473</v>
      </c>
      <c r="L37" s="739"/>
      <c r="M37" s="739"/>
      <c r="N37" s="739"/>
      <c r="O37" s="739"/>
      <c r="P37" s="739"/>
      <c r="Q37" s="739"/>
      <c r="R37" s="739"/>
      <c r="S37" s="739"/>
      <c r="T37" s="740"/>
      <c r="U37" s="738" t="s">
        <v>474</v>
      </c>
      <c r="V37" s="739"/>
      <c r="W37" s="739"/>
      <c r="X37" s="739"/>
      <c r="Y37" s="740"/>
      <c r="AF37" s="294"/>
      <c r="AG37" s="294"/>
      <c r="AH37" s="294"/>
      <c r="AI37" s="294"/>
      <c r="AJ37" s="294"/>
      <c r="AK37" s="294"/>
      <c r="AL37" s="294"/>
      <c r="AM37" s="294"/>
    </row>
    <row r="38" spans="1:39" s="297" customFormat="1" ht="15.75" customHeight="1" x14ac:dyDescent="0.15">
      <c r="A38" s="737" t="s">
        <v>472</v>
      </c>
      <c r="B38" s="737"/>
      <c r="C38" s="737"/>
      <c r="K38" s="313"/>
      <c r="L38" s="311"/>
      <c r="M38" s="311"/>
      <c r="N38" s="311"/>
      <c r="O38" s="311"/>
      <c r="P38" s="311"/>
      <c r="Q38" s="311"/>
      <c r="R38" s="311"/>
      <c r="S38" s="311"/>
      <c r="T38" s="312"/>
      <c r="U38" s="738"/>
      <c r="V38" s="739"/>
      <c r="W38" s="739"/>
      <c r="X38" s="739"/>
      <c r="Y38" s="740"/>
      <c r="AF38" s="294"/>
      <c r="AG38" s="294"/>
      <c r="AH38" s="294"/>
      <c r="AI38" s="294"/>
      <c r="AJ38" s="294"/>
      <c r="AK38" s="294"/>
      <c r="AL38" s="294"/>
      <c r="AM38" s="294"/>
    </row>
    <row r="39" spans="1:39" s="297" customFormat="1" ht="15.75" customHeight="1" x14ac:dyDescent="0.25">
      <c r="AF39" s="294"/>
      <c r="AG39" s="294"/>
      <c r="AH39" s="294"/>
      <c r="AI39" s="294"/>
      <c r="AJ39" s="294"/>
      <c r="AK39" s="294"/>
      <c r="AL39" s="294"/>
      <c r="AM39" s="294"/>
    </row>
    <row r="40" spans="1:39" s="297" customFormat="1" ht="15.75" customHeight="1" x14ac:dyDescent="0.25">
      <c r="AF40" s="294"/>
      <c r="AG40" s="294"/>
      <c r="AH40" s="294"/>
      <c r="AI40" s="294"/>
      <c r="AJ40" s="294"/>
      <c r="AK40" s="294"/>
      <c r="AL40" s="294"/>
      <c r="AM40" s="294"/>
    </row>
    <row r="41" spans="1:39" s="297" customFormat="1" ht="15.75" customHeight="1" x14ac:dyDescent="0.25">
      <c r="AF41" s="294"/>
      <c r="AG41" s="294"/>
      <c r="AH41" s="294"/>
      <c r="AI41" s="294"/>
      <c r="AJ41" s="294"/>
      <c r="AK41" s="294"/>
      <c r="AL41" s="294"/>
      <c r="AM41" s="294"/>
    </row>
    <row r="42" spans="1:39" s="297" customFormat="1" ht="15.75" customHeight="1" x14ac:dyDescent="0.25">
      <c r="AF42" s="294"/>
      <c r="AG42" s="294"/>
      <c r="AH42" s="294"/>
      <c r="AI42" s="294"/>
      <c r="AJ42" s="294"/>
      <c r="AK42" s="294"/>
      <c r="AL42" s="294"/>
      <c r="AM42" s="294"/>
    </row>
    <row r="43" spans="1:39" s="297" customFormat="1" ht="15.75" customHeight="1" x14ac:dyDescent="0.25">
      <c r="AF43" s="294"/>
      <c r="AG43" s="294"/>
      <c r="AH43" s="294"/>
      <c r="AI43" s="294"/>
      <c r="AJ43" s="294"/>
      <c r="AK43" s="294"/>
      <c r="AL43" s="294"/>
      <c r="AM43" s="294"/>
    </row>
    <row r="44" spans="1:39" s="297" customFormat="1" ht="15.75" customHeight="1" x14ac:dyDescent="0.25">
      <c r="AF44" s="294"/>
      <c r="AG44" s="294"/>
      <c r="AH44" s="294"/>
      <c r="AI44" s="294"/>
      <c r="AJ44" s="294"/>
      <c r="AK44" s="294"/>
      <c r="AL44" s="294"/>
      <c r="AM44" s="294"/>
    </row>
    <row r="45" spans="1:39" ht="15.75" customHeight="1" x14ac:dyDescent="0.25"/>
    <row r="46" spans="1:39" ht="15.75" customHeight="1" x14ac:dyDescent="0.25"/>
    <row r="47" spans="1:39" ht="15.75" customHeight="1" x14ac:dyDescent="0.25"/>
    <row r="48" spans="1:39"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sheetData>
  <mergeCells count="42">
    <mergeCell ref="H30:Y30"/>
    <mergeCell ref="R28:W28"/>
    <mergeCell ref="A38:C38"/>
    <mergeCell ref="K37:T37"/>
    <mergeCell ref="U37:Y37"/>
    <mergeCell ref="U38:Y38"/>
    <mergeCell ref="A30:C31"/>
    <mergeCell ref="D30:G30"/>
    <mergeCell ref="D31:G31"/>
    <mergeCell ref="H31:Y31"/>
    <mergeCell ref="A32:Y32"/>
    <mergeCell ref="A33:Y33"/>
    <mergeCell ref="A27:Y27"/>
    <mergeCell ref="A23:Y26"/>
    <mergeCell ref="O28:Q28"/>
    <mergeCell ref="X28:Y28"/>
    <mergeCell ref="P29:R29"/>
    <mergeCell ref="A29:G29"/>
    <mergeCell ref="A28:G28"/>
    <mergeCell ref="H28:N28"/>
    <mergeCell ref="H29:O29"/>
    <mergeCell ref="F13:J13"/>
    <mergeCell ref="F12:J12"/>
    <mergeCell ref="E21:L21"/>
    <mergeCell ref="H3:R3"/>
    <mergeCell ref="K7:Y8"/>
    <mergeCell ref="K9:Y9"/>
    <mergeCell ref="K10:Y10"/>
    <mergeCell ref="L6:M6"/>
    <mergeCell ref="O6:Q6"/>
    <mergeCell ref="K11:Y11"/>
    <mergeCell ref="K12:Y13"/>
    <mergeCell ref="G6:J6"/>
    <mergeCell ref="G7:J7"/>
    <mergeCell ref="G8:J8"/>
    <mergeCell ref="G11:J11"/>
    <mergeCell ref="G10:J10"/>
    <mergeCell ref="G9:J9"/>
    <mergeCell ref="A1:Y1"/>
    <mergeCell ref="Q5:R5"/>
    <mergeCell ref="W5:X5"/>
    <mergeCell ref="T5:U5"/>
  </mergeCells>
  <phoneticPr fontId="1"/>
  <dataValidations count="3">
    <dataValidation type="list" allowBlank="1" showInputMessage="1" showErrorMessage="1" sqref="O28" xr:uid="{4A8C10E1-B250-4A12-95E0-C248B5319F87}">
      <formula1>"銀行,信用金庫,農協,信用組合,漁協"</formula1>
    </dataValidation>
    <dataValidation type="list" allowBlank="1" showInputMessage="1" showErrorMessage="1" sqref="X28:Y28" xr:uid="{75BDA2BB-926F-48DD-9FA5-2164EB7BB65F}">
      <formula1>"本店,支店"</formula1>
    </dataValidation>
    <dataValidation type="list" allowBlank="1" showInputMessage="1" showErrorMessage="1" sqref="O35" xr:uid="{B6BCDE7B-4B02-4D52-A266-FFB22632DB4C}">
      <formula1>"□,■"</formula1>
    </dataValidation>
  </dataValidation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B6375-1CAF-48FC-B26D-8EC08E292D20}">
  <sheetPr>
    <pageSetUpPr fitToPage="1"/>
  </sheetPr>
  <dimension ref="A1:F24"/>
  <sheetViews>
    <sheetView tabSelected="1" view="pageBreakPreview" zoomScaleNormal="100" zoomScaleSheetLayoutView="100" workbookViewId="0">
      <selection activeCell="D3" sqref="D3"/>
    </sheetView>
  </sheetViews>
  <sheetFormatPr defaultRowHeight="13.5" x14ac:dyDescent="0.15"/>
  <cols>
    <col min="1" max="1" width="1.6640625" style="183" customWidth="1"/>
    <col min="2" max="2" width="4" style="183" customWidth="1"/>
    <col min="3" max="3" width="45.109375" style="183" customWidth="1"/>
    <col min="4" max="4" width="37.33203125" style="183" customWidth="1"/>
    <col min="5" max="5" width="4.109375" style="183" customWidth="1"/>
    <col min="6" max="25" width="2.77734375" style="183" customWidth="1"/>
    <col min="26" max="16384" width="8.88671875" style="183"/>
  </cols>
  <sheetData>
    <row r="1" spans="1:5" ht="28.5" customHeight="1" x14ac:dyDescent="0.15">
      <c r="A1" s="487" t="s">
        <v>537</v>
      </c>
      <c r="B1" s="487"/>
      <c r="C1" s="487"/>
      <c r="D1" s="487"/>
      <c r="E1" s="487"/>
    </row>
    <row r="2" spans="1:5" ht="21" customHeight="1" x14ac:dyDescent="0.15"/>
    <row r="3" spans="1:5" ht="20.100000000000001" customHeight="1" x14ac:dyDescent="0.15">
      <c r="A3" s="450" t="s">
        <v>538</v>
      </c>
      <c r="B3" s="149"/>
      <c r="C3" s="440"/>
      <c r="D3" s="440"/>
      <c r="E3" s="440"/>
    </row>
    <row r="4" spans="1:5" ht="14.25" customHeight="1" x14ac:dyDescent="0.15">
      <c r="A4" s="149"/>
      <c r="B4" s="149"/>
      <c r="C4" s="440"/>
      <c r="D4" s="440"/>
      <c r="E4" s="440"/>
    </row>
    <row r="5" spans="1:5" ht="25.5" customHeight="1" x14ac:dyDescent="0.15">
      <c r="B5" s="483" t="s">
        <v>535</v>
      </c>
      <c r="C5" s="484"/>
      <c r="D5" s="484"/>
      <c r="E5" s="484"/>
    </row>
    <row r="6" spans="1:5" ht="30.75" customHeight="1" x14ac:dyDescent="0.15">
      <c r="B6" s="484" t="s">
        <v>533</v>
      </c>
      <c r="C6" s="484"/>
      <c r="D6" s="484"/>
      <c r="E6" s="484"/>
    </row>
    <row r="7" spans="1:5" ht="15" customHeight="1" x14ac:dyDescent="0.15">
      <c r="B7" s="439"/>
      <c r="C7" s="439"/>
      <c r="D7" s="439"/>
      <c r="E7" s="439"/>
    </row>
    <row r="8" spans="1:5" ht="21.75" customHeight="1" x14ac:dyDescent="0.15">
      <c r="B8" s="485" t="s">
        <v>534</v>
      </c>
      <c r="C8" s="486"/>
      <c r="D8" s="486"/>
      <c r="E8" s="486"/>
    </row>
    <row r="9" spans="1:5" ht="46.5" customHeight="1" x14ac:dyDescent="0.15">
      <c r="B9" s="485" t="s">
        <v>536</v>
      </c>
      <c r="C9" s="485"/>
      <c r="D9" s="485"/>
      <c r="E9" s="442"/>
    </row>
    <row r="10" spans="1:5" ht="15.75" customHeight="1" x14ac:dyDescent="0.15"/>
    <row r="11" spans="1:5" ht="39" customHeight="1" x14ac:dyDescent="0.15">
      <c r="B11" s="438" t="s">
        <v>394</v>
      </c>
      <c r="C11" s="438" t="s">
        <v>518</v>
      </c>
      <c r="D11" s="438" t="s">
        <v>388</v>
      </c>
    </row>
    <row r="12" spans="1:5" ht="39.950000000000003" customHeight="1" x14ac:dyDescent="0.15">
      <c r="B12" s="436" t="s">
        <v>393</v>
      </c>
      <c r="C12" s="433" t="s">
        <v>384</v>
      </c>
      <c r="D12" s="436" t="s">
        <v>389</v>
      </c>
    </row>
    <row r="13" spans="1:5" ht="39.950000000000003" customHeight="1" x14ac:dyDescent="0.15">
      <c r="B13" s="436" t="s">
        <v>395</v>
      </c>
      <c r="C13" s="433" t="s">
        <v>519</v>
      </c>
      <c r="D13" s="436" t="s">
        <v>389</v>
      </c>
    </row>
    <row r="14" spans="1:5" ht="39.950000000000003" customHeight="1" x14ac:dyDescent="0.15">
      <c r="B14" s="436" t="s">
        <v>263</v>
      </c>
      <c r="C14" s="433" t="s">
        <v>520</v>
      </c>
      <c r="D14" s="436" t="s">
        <v>389</v>
      </c>
    </row>
    <row r="15" spans="1:5" ht="39.950000000000003" customHeight="1" x14ac:dyDescent="0.15">
      <c r="B15" s="436" t="s">
        <v>264</v>
      </c>
      <c r="C15" s="434" t="s">
        <v>417</v>
      </c>
      <c r="D15" s="436" t="s">
        <v>389</v>
      </c>
    </row>
    <row r="16" spans="1:5" ht="39.950000000000003" customHeight="1" x14ac:dyDescent="0.15">
      <c r="B16" s="436" t="s">
        <v>266</v>
      </c>
      <c r="C16" s="434" t="s">
        <v>385</v>
      </c>
      <c r="D16" s="436" t="s">
        <v>390</v>
      </c>
    </row>
    <row r="17" spans="2:6" ht="39.950000000000003" customHeight="1" x14ac:dyDescent="0.15">
      <c r="B17" s="436" t="s">
        <v>268</v>
      </c>
      <c r="C17" s="435" t="s">
        <v>415</v>
      </c>
      <c r="D17" s="441" t="s">
        <v>390</v>
      </c>
      <c r="E17" s="465" t="str">
        <f>IF($F$17="長期加算該当あり","対象","対象外")</f>
        <v>対象</v>
      </c>
      <c r="F17" s="431" t="str">
        <f>①交付申請書!AA19</f>
        <v>長期加算該当あり</v>
      </c>
    </row>
    <row r="18" spans="2:6" ht="39.950000000000003" customHeight="1" x14ac:dyDescent="0.15">
      <c r="B18" s="436" t="s">
        <v>270</v>
      </c>
      <c r="C18" s="434" t="s">
        <v>387</v>
      </c>
      <c r="D18" s="436" t="s">
        <v>390</v>
      </c>
    </row>
    <row r="19" spans="2:6" ht="39.950000000000003" customHeight="1" x14ac:dyDescent="0.15">
      <c r="B19" s="436" t="s">
        <v>271</v>
      </c>
      <c r="C19" s="434" t="s">
        <v>386</v>
      </c>
      <c r="D19" s="436" t="s">
        <v>389</v>
      </c>
    </row>
    <row r="20" spans="2:6" ht="46.5" customHeight="1" x14ac:dyDescent="0.15">
      <c r="B20" s="436" t="s">
        <v>396</v>
      </c>
      <c r="C20" s="434" t="s">
        <v>391</v>
      </c>
      <c r="D20" s="437" t="s">
        <v>522</v>
      </c>
    </row>
    <row r="21" spans="2:6" ht="53.25" customHeight="1" x14ac:dyDescent="0.15">
      <c r="B21" s="436" t="s">
        <v>397</v>
      </c>
      <c r="C21" s="195" t="s">
        <v>398</v>
      </c>
      <c r="D21" s="437" t="s">
        <v>531</v>
      </c>
    </row>
    <row r="22" spans="2:6" ht="53.25" customHeight="1" x14ac:dyDescent="0.15">
      <c r="B22" s="436" t="s">
        <v>416</v>
      </c>
      <c r="C22" s="195" t="s">
        <v>392</v>
      </c>
      <c r="D22" s="437" t="s">
        <v>523</v>
      </c>
    </row>
    <row r="23" spans="2:6" ht="74.25" customHeight="1" x14ac:dyDescent="0.15">
      <c r="B23" s="436" t="s">
        <v>521</v>
      </c>
      <c r="C23" s="195" t="s">
        <v>400</v>
      </c>
      <c r="D23" s="437" t="s">
        <v>532</v>
      </c>
    </row>
    <row r="24" spans="2:6" ht="53.25" customHeight="1" x14ac:dyDescent="0.15">
      <c r="B24" s="196"/>
      <c r="C24" s="195" t="s">
        <v>399</v>
      </c>
      <c r="D24" s="371"/>
    </row>
  </sheetData>
  <mergeCells count="5">
    <mergeCell ref="B5:E5"/>
    <mergeCell ref="B6:E6"/>
    <mergeCell ref="B8:E8"/>
    <mergeCell ref="B9:D9"/>
    <mergeCell ref="A1:E1"/>
  </mergeCells>
  <phoneticPr fontId="1"/>
  <conditionalFormatting sqref="B17:D17">
    <cfRule type="expression" dxfId="1" priority="2">
      <formula>$F$17="長期加算該当なし"</formula>
    </cfRule>
  </conditionalFormatting>
  <pageMargins left="0.70866141732283472" right="0.31496062992125984" top="0.94488188976377963" bottom="0.35433070866141736" header="0.31496062992125984" footer="0.31496062992125984"/>
  <pageSetup paperSize="9" scale="81" fitToHeight="0"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D1B72-7CD0-4103-9E1A-DA1D5C902FD4}">
  <dimension ref="A1:BH55"/>
  <sheetViews>
    <sheetView view="pageBreakPreview" zoomScaleNormal="100" zoomScaleSheetLayoutView="100" workbookViewId="0">
      <selection activeCell="D16" sqref="D16:H16"/>
    </sheetView>
  </sheetViews>
  <sheetFormatPr defaultRowHeight="15.75" x14ac:dyDescent="0.25"/>
  <cols>
    <col min="1" max="33" width="2.77734375" customWidth="1"/>
  </cols>
  <sheetData>
    <row r="1" spans="1:60" x14ac:dyDescent="0.25">
      <c r="A1" s="66" t="s">
        <v>133</v>
      </c>
      <c r="B1" s="67"/>
      <c r="C1" s="68"/>
      <c r="D1" s="68"/>
      <c r="E1" s="68"/>
    </row>
    <row r="2" spans="1:60" ht="15.75" customHeight="1" x14ac:dyDescent="0.25">
      <c r="A2" s="496" t="s">
        <v>134</v>
      </c>
      <c r="B2" s="496"/>
      <c r="C2" s="496"/>
      <c r="D2" s="496"/>
      <c r="E2" s="496"/>
      <c r="F2" s="496"/>
      <c r="G2" s="496"/>
      <c r="H2" s="496"/>
      <c r="I2" s="496"/>
      <c r="J2" s="496"/>
      <c r="K2" s="496"/>
      <c r="L2" s="496"/>
      <c r="M2" s="496"/>
      <c r="N2" s="496"/>
      <c r="O2" s="496"/>
      <c r="P2" s="496"/>
      <c r="Q2" s="496"/>
      <c r="R2" s="496"/>
      <c r="S2" s="496"/>
      <c r="T2" s="496"/>
      <c r="U2" s="496"/>
      <c r="V2" s="496"/>
      <c r="W2" s="496"/>
      <c r="X2" s="496"/>
      <c r="Y2" s="496"/>
    </row>
    <row r="3" spans="1:60" ht="6" customHeight="1" x14ac:dyDescent="0.25">
      <c r="A3" s="496"/>
      <c r="B3" s="496"/>
      <c r="C3" s="496"/>
      <c r="D3" s="496"/>
      <c r="E3" s="496"/>
      <c r="F3" s="496"/>
      <c r="G3" s="496"/>
      <c r="H3" s="496"/>
      <c r="I3" s="496"/>
      <c r="J3" s="496"/>
      <c r="K3" s="496"/>
      <c r="L3" s="496"/>
      <c r="M3" s="496"/>
      <c r="N3" s="496"/>
      <c r="O3" s="496"/>
      <c r="P3" s="496"/>
      <c r="Q3" s="496"/>
      <c r="R3" s="496"/>
      <c r="S3" s="496"/>
      <c r="T3" s="496"/>
      <c r="U3" s="496"/>
      <c r="V3" s="496"/>
      <c r="W3" s="496"/>
      <c r="X3" s="496"/>
      <c r="Y3" s="496"/>
    </row>
    <row r="5" spans="1:60" x14ac:dyDescent="0.25">
      <c r="O5" s="497" t="s">
        <v>139</v>
      </c>
      <c r="P5" s="497"/>
      <c r="Q5" s="498">
        <v>8</v>
      </c>
      <c r="R5" s="498"/>
      <c r="S5" t="s">
        <v>140</v>
      </c>
      <c r="T5" s="498">
        <v>4</v>
      </c>
      <c r="U5" s="498"/>
      <c r="V5" t="s">
        <v>50</v>
      </c>
      <c r="W5" s="498">
        <v>1</v>
      </c>
      <c r="X5" s="498"/>
      <c r="Y5" t="s">
        <v>141</v>
      </c>
    </row>
    <row r="6" spans="1:60" x14ac:dyDescent="0.25">
      <c r="A6" s="121" t="s">
        <v>142</v>
      </c>
      <c r="B6" s="121"/>
      <c r="C6" s="121"/>
      <c r="D6" s="121"/>
      <c r="E6" s="121"/>
      <c r="F6" s="121"/>
      <c r="G6" s="121"/>
      <c r="H6" s="121"/>
      <c r="I6" s="121"/>
      <c r="J6" s="121"/>
      <c r="K6" s="121"/>
      <c r="L6" s="121"/>
      <c r="M6" s="121"/>
      <c r="N6" s="121"/>
      <c r="O6" s="121"/>
      <c r="P6" s="121"/>
      <c r="Q6" s="121"/>
      <c r="R6" s="121"/>
      <c r="S6" s="121"/>
      <c r="T6" s="121"/>
      <c r="U6" s="121"/>
      <c r="V6" s="121"/>
      <c r="W6" s="121"/>
      <c r="X6" s="121"/>
      <c r="Y6" s="121"/>
    </row>
    <row r="7" spans="1:60" x14ac:dyDescent="0.25">
      <c r="A7" s="121"/>
      <c r="B7" s="121"/>
      <c r="C7" s="121"/>
      <c r="D7" s="121"/>
      <c r="E7" s="121"/>
      <c r="F7" s="121"/>
      <c r="G7" s="121"/>
      <c r="H7" s="123" t="s">
        <v>135</v>
      </c>
      <c r="I7" s="122"/>
      <c r="J7" s="122"/>
      <c r="K7" s="122"/>
      <c r="L7" s="500" t="s">
        <v>163</v>
      </c>
      <c r="M7" s="500"/>
      <c r="N7" s="500"/>
      <c r="O7" s="500"/>
      <c r="P7" s="500"/>
      <c r="Q7" s="500"/>
      <c r="R7" s="500"/>
      <c r="S7" s="500"/>
      <c r="T7" s="500"/>
      <c r="U7" s="500"/>
      <c r="V7" s="500"/>
      <c r="W7" s="500"/>
      <c r="X7" s="500"/>
      <c r="Y7" s="500"/>
    </row>
    <row r="8" spans="1:60" x14ac:dyDescent="0.25">
      <c r="A8" s="121"/>
      <c r="B8" s="121"/>
      <c r="C8" s="121"/>
      <c r="D8" s="121"/>
      <c r="E8" s="121"/>
      <c r="F8" s="121"/>
      <c r="G8" s="121"/>
      <c r="H8" s="124" t="s">
        <v>143</v>
      </c>
      <c r="I8" s="122"/>
      <c r="J8" s="122"/>
      <c r="K8" s="122"/>
      <c r="L8" s="122"/>
      <c r="M8" s="503" t="s">
        <v>164</v>
      </c>
      <c r="N8" s="503"/>
      <c r="O8" s="503"/>
      <c r="P8" s="503"/>
      <c r="Q8" s="503"/>
      <c r="R8" s="503"/>
      <c r="S8" s="503"/>
      <c r="T8" s="503"/>
      <c r="U8" s="503"/>
      <c r="V8" s="503"/>
      <c r="W8" s="503"/>
      <c r="X8" s="503"/>
      <c r="Y8" s="503"/>
    </row>
    <row r="9" spans="1:60" x14ac:dyDescent="0.25">
      <c r="A9" s="121"/>
      <c r="B9" s="121"/>
      <c r="C9" s="121"/>
      <c r="D9" s="121"/>
      <c r="E9" s="121"/>
      <c r="F9" s="121"/>
      <c r="G9" s="121"/>
      <c r="H9" s="123" t="s">
        <v>136</v>
      </c>
      <c r="I9" s="122"/>
      <c r="J9" s="122"/>
      <c r="K9" s="122"/>
      <c r="L9" s="122"/>
      <c r="M9" s="122"/>
      <c r="N9" s="500" t="s">
        <v>165</v>
      </c>
      <c r="O9" s="500"/>
      <c r="P9" s="500"/>
      <c r="Q9" s="500"/>
      <c r="R9" s="500"/>
      <c r="S9" s="500"/>
      <c r="T9" s="500"/>
      <c r="U9" s="500"/>
      <c r="V9" s="500"/>
      <c r="W9" s="500"/>
      <c r="X9" s="500"/>
      <c r="Y9" s="500"/>
    </row>
    <row r="10" spans="1:60" ht="9" customHeight="1" x14ac:dyDescent="0.25">
      <c r="A10" s="121"/>
      <c r="B10" s="121"/>
      <c r="C10" s="121"/>
      <c r="D10" s="121"/>
      <c r="E10" s="121"/>
      <c r="F10" s="121"/>
      <c r="G10" s="121"/>
      <c r="H10" s="121"/>
      <c r="I10" s="121"/>
      <c r="J10" s="121"/>
      <c r="K10" s="121"/>
      <c r="L10" s="121"/>
      <c r="M10" s="121"/>
      <c r="N10" s="121"/>
      <c r="O10" s="121"/>
      <c r="P10" s="121"/>
      <c r="Q10" s="121"/>
      <c r="R10" s="121"/>
      <c r="S10" s="121"/>
      <c r="T10" s="121"/>
      <c r="U10" s="121"/>
      <c r="V10" s="121"/>
      <c r="W10" s="121"/>
      <c r="X10" s="121"/>
      <c r="Y10" s="121"/>
    </row>
    <row r="11" spans="1:60" x14ac:dyDescent="0.25">
      <c r="A11" s="501" t="s">
        <v>137</v>
      </c>
      <c r="B11" s="501"/>
      <c r="C11" s="501"/>
      <c r="D11" s="501"/>
      <c r="E11" s="501"/>
      <c r="F11" s="501"/>
      <c r="G11" s="501"/>
      <c r="H11" s="501"/>
      <c r="I11" s="501"/>
      <c r="J11" s="501"/>
      <c r="K11" s="501"/>
      <c r="L11" s="501"/>
      <c r="M11" s="501"/>
      <c r="N11" s="501"/>
      <c r="O11" s="501"/>
      <c r="P11" s="501"/>
      <c r="Q11" s="501"/>
      <c r="R11" s="501"/>
      <c r="S11" s="501"/>
      <c r="T11" s="501"/>
      <c r="U11" s="501"/>
      <c r="V11" s="501"/>
      <c r="W11" s="501"/>
      <c r="X11" s="501"/>
      <c r="Y11" s="501"/>
      <c r="AI11" s="1"/>
    </row>
    <row r="12" spans="1:60" x14ac:dyDescent="0.25">
      <c r="A12" s="501"/>
      <c r="B12" s="501"/>
      <c r="C12" s="501"/>
      <c r="D12" s="501"/>
      <c r="E12" s="501"/>
      <c r="F12" s="501"/>
      <c r="G12" s="501"/>
      <c r="H12" s="501"/>
      <c r="I12" s="501"/>
      <c r="J12" s="501"/>
      <c r="K12" s="501"/>
      <c r="L12" s="501"/>
      <c r="M12" s="501"/>
      <c r="N12" s="501"/>
      <c r="O12" s="501"/>
      <c r="P12" s="501"/>
      <c r="Q12" s="501"/>
      <c r="R12" s="501"/>
      <c r="S12" s="501"/>
      <c r="T12" s="501"/>
      <c r="U12" s="501"/>
      <c r="V12" s="501"/>
      <c r="W12" s="501"/>
      <c r="X12" s="501"/>
      <c r="Y12" s="501"/>
    </row>
    <row r="13" spans="1:60" ht="8.25" customHeight="1" x14ac:dyDescent="0.25">
      <c r="A13" s="121"/>
      <c r="B13" s="121"/>
      <c r="C13" s="121"/>
      <c r="D13" s="121"/>
      <c r="E13" s="121"/>
      <c r="F13" s="121"/>
      <c r="G13" s="121"/>
      <c r="H13" s="121"/>
      <c r="I13" s="121"/>
      <c r="J13" s="121"/>
      <c r="K13" s="121"/>
      <c r="L13" s="121"/>
      <c r="M13" s="121"/>
      <c r="N13" s="121"/>
      <c r="O13" s="121"/>
      <c r="P13" s="121"/>
      <c r="Q13" s="121"/>
      <c r="R13" s="121"/>
      <c r="S13" s="121"/>
      <c r="T13" s="121"/>
      <c r="U13" s="121"/>
      <c r="V13" s="121"/>
      <c r="W13" s="121"/>
      <c r="X13" s="121"/>
      <c r="Y13" s="121"/>
      <c r="AL13" s="296"/>
      <c r="AM13" s="296"/>
      <c r="AN13" s="296"/>
      <c r="AO13" s="296"/>
      <c r="AP13" s="296"/>
      <c r="AQ13" s="296"/>
      <c r="AR13" s="296"/>
      <c r="AS13" s="296"/>
      <c r="AT13" s="296"/>
      <c r="AU13" s="296"/>
      <c r="AV13" s="296"/>
      <c r="AW13" s="296"/>
      <c r="AX13" s="296"/>
      <c r="AY13" s="296"/>
      <c r="AZ13" s="296"/>
      <c r="BA13" s="296"/>
      <c r="BB13" s="296"/>
      <c r="BC13" s="296"/>
      <c r="BD13" s="296"/>
      <c r="BE13" s="296"/>
      <c r="BF13" s="296"/>
      <c r="BG13" s="296"/>
      <c r="BH13" s="296"/>
    </row>
    <row r="14" spans="1:60" x14ac:dyDescent="0.25">
      <c r="A14" s="502" t="s">
        <v>138</v>
      </c>
      <c r="B14" s="502"/>
      <c r="C14" s="502"/>
      <c r="D14" s="502"/>
      <c r="E14" s="502"/>
      <c r="F14" s="502"/>
      <c r="G14" s="502"/>
      <c r="H14" s="502"/>
      <c r="I14" s="502"/>
      <c r="J14" s="502"/>
      <c r="K14" s="502"/>
      <c r="L14" s="502"/>
      <c r="M14" s="502"/>
      <c r="N14" s="502"/>
      <c r="O14" s="502"/>
      <c r="P14" s="502"/>
      <c r="Q14" s="502"/>
      <c r="R14" s="502"/>
      <c r="S14" s="502"/>
      <c r="T14" s="502"/>
      <c r="U14" s="502"/>
      <c r="V14" s="502"/>
      <c r="W14" s="502"/>
      <c r="X14" s="502"/>
      <c r="Y14" s="502"/>
      <c r="AL14" s="296"/>
      <c r="AM14" s="296"/>
      <c r="AN14" s="296"/>
      <c r="AO14" s="296"/>
      <c r="AP14" s="296"/>
      <c r="AQ14" s="296"/>
      <c r="AR14" s="296"/>
      <c r="AS14" s="296"/>
      <c r="AT14" s="296"/>
      <c r="AU14" s="296"/>
      <c r="AV14" s="296"/>
      <c r="AW14" s="296"/>
      <c r="AX14" s="296"/>
      <c r="AY14" s="296"/>
      <c r="AZ14" s="296"/>
      <c r="BA14" s="296"/>
      <c r="BB14" s="296"/>
      <c r="BC14" s="296"/>
      <c r="BD14" s="296"/>
      <c r="BE14" s="296"/>
      <c r="BF14" s="296"/>
      <c r="BG14" s="296"/>
      <c r="BH14" s="296"/>
    </row>
    <row r="15" spans="1:60" x14ac:dyDescent="0.25">
      <c r="A15" s="121"/>
      <c r="B15" s="121">
        <v>1</v>
      </c>
      <c r="C15" s="121" t="s">
        <v>146</v>
      </c>
      <c r="E15" s="121"/>
      <c r="F15" s="121"/>
      <c r="G15" s="121"/>
      <c r="H15" s="121"/>
      <c r="I15" s="121"/>
      <c r="J15" s="121"/>
      <c r="K15" s="121"/>
      <c r="L15" s="121"/>
      <c r="M15" s="121"/>
      <c r="N15" s="121"/>
      <c r="O15" s="121"/>
      <c r="P15" s="121"/>
      <c r="Q15" s="121"/>
      <c r="R15" s="121"/>
      <c r="S15" s="121"/>
      <c r="T15" s="121"/>
      <c r="U15" s="121"/>
      <c r="V15" s="121"/>
      <c r="W15" s="121"/>
      <c r="X15" s="121"/>
      <c r="Y15" s="121"/>
      <c r="AL15" s="296"/>
      <c r="AM15" s="296"/>
      <c r="AN15" s="296"/>
      <c r="AO15" s="296"/>
      <c r="AP15" s="296"/>
      <c r="AQ15" s="296"/>
      <c r="AR15" s="296"/>
      <c r="AS15" s="296"/>
      <c r="AT15" s="296"/>
      <c r="AU15" s="296"/>
      <c r="AV15" s="296"/>
      <c r="AW15" s="296"/>
      <c r="AX15" s="296"/>
      <c r="AY15" s="296"/>
      <c r="AZ15" s="296"/>
      <c r="BA15" s="296"/>
      <c r="BB15" s="296"/>
      <c r="BC15" s="296"/>
      <c r="BD15" s="296"/>
      <c r="BE15" s="296"/>
      <c r="BF15" s="296"/>
      <c r="BG15" s="296"/>
      <c r="BH15" s="296"/>
    </row>
    <row r="16" spans="1:60" x14ac:dyDescent="0.25">
      <c r="A16" s="121"/>
      <c r="B16" s="121"/>
      <c r="C16" s="122" t="s">
        <v>144</v>
      </c>
      <c r="D16" s="492">
        <f>⑤【入力不要】収支計画!C6</f>
        <v>321000</v>
      </c>
      <c r="E16" s="492"/>
      <c r="F16" s="492"/>
      <c r="G16" s="492"/>
      <c r="H16" s="492"/>
      <c r="I16" s="122" t="s">
        <v>145</v>
      </c>
      <c r="K16" s="121"/>
      <c r="L16" s="121"/>
      <c r="M16" s="121"/>
      <c r="U16" s="121"/>
      <c r="V16" s="121"/>
      <c r="W16" s="121"/>
      <c r="X16" s="121"/>
      <c r="Y16" s="121"/>
      <c r="AL16" s="296"/>
      <c r="AM16" s="296"/>
      <c r="AN16" s="296"/>
      <c r="AO16" s="296"/>
      <c r="AP16" s="296"/>
      <c r="AQ16" s="296"/>
      <c r="AR16" s="296"/>
      <c r="AS16" s="296"/>
      <c r="AT16" s="296"/>
      <c r="AU16" s="296"/>
      <c r="AV16" s="296"/>
      <c r="AW16" s="296"/>
      <c r="AX16" s="296"/>
      <c r="AY16" s="296"/>
      <c r="AZ16" s="296"/>
      <c r="BA16" s="296"/>
      <c r="BB16" s="296"/>
      <c r="BC16" s="296"/>
      <c r="BD16" s="296"/>
      <c r="BE16" s="296"/>
      <c r="BF16" s="296"/>
      <c r="BG16" s="296"/>
      <c r="BH16" s="296"/>
    </row>
    <row r="17" spans="1:60" x14ac:dyDescent="0.25">
      <c r="A17" s="121"/>
      <c r="B17" s="121"/>
      <c r="C17" s="121"/>
      <c r="D17" s="121"/>
      <c r="E17" s="121"/>
      <c r="F17" s="121"/>
      <c r="G17" s="121"/>
      <c r="H17" s="121"/>
      <c r="I17" s="121"/>
      <c r="J17" s="121"/>
      <c r="K17" s="121"/>
      <c r="L17" s="121"/>
      <c r="M17" s="121"/>
      <c r="N17" s="121"/>
      <c r="O17" s="121"/>
      <c r="P17" s="121"/>
      <c r="Q17" s="121"/>
      <c r="R17" s="121"/>
      <c r="S17" s="121"/>
      <c r="T17" s="121"/>
      <c r="U17" s="121"/>
      <c r="V17" s="121"/>
      <c r="W17" s="121"/>
      <c r="X17" s="121"/>
      <c r="Y17" s="121"/>
      <c r="AL17" s="296"/>
      <c r="AM17" s="296"/>
      <c r="AN17" s="296"/>
      <c r="AO17" s="296"/>
      <c r="AP17" s="296"/>
      <c r="AQ17" s="296"/>
      <c r="AR17" s="296"/>
      <c r="AS17" s="296"/>
      <c r="AT17" s="296"/>
      <c r="AU17" s="296"/>
      <c r="AV17" s="296"/>
      <c r="AW17" s="296"/>
      <c r="AX17" s="296"/>
      <c r="AY17" s="296"/>
      <c r="AZ17" s="296"/>
      <c r="BA17" s="296"/>
      <c r="BB17" s="296"/>
      <c r="BC17" s="296"/>
      <c r="BD17" s="296"/>
      <c r="BE17" s="296"/>
      <c r="BF17" s="296"/>
      <c r="BG17" s="296"/>
      <c r="BH17" s="296"/>
    </row>
    <row r="18" spans="1:60" x14ac:dyDescent="0.25">
      <c r="A18" s="121"/>
      <c r="B18" s="121">
        <v>2</v>
      </c>
      <c r="C18" s="121" t="s">
        <v>147</v>
      </c>
      <c r="E18" s="121"/>
      <c r="F18" s="121"/>
      <c r="G18" s="121"/>
      <c r="H18" s="121"/>
      <c r="I18" s="121"/>
      <c r="J18" s="121"/>
      <c r="K18" s="121"/>
      <c r="L18" s="121"/>
      <c r="M18" s="121"/>
      <c r="N18" s="121"/>
      <c r="O18" s="121"/>
      <c r="P18" s="121"/>
      <c r="Q18" s="121"/>
      <c r="R18" s="121"/>
      <c r="S18" s="121"/>
      <c r="T18" s="121"/>
      <c r="U18" s="121"/>
      <c r="V18" s="121"/>
      <c r="W18" s="121"/>
      <c r="X18" s="121"/>
      <c r="Y18" s="121"/>
      <c r="AA18" t="s">
        <v>512</v>
      </c>
      <c r="AL18" s="296"/>
      <c r="AM18" s="296"/>
      <c r="AN18" s="296"/>
      <c r="AO18" s="296"/>
      <c r="AP18" s="296"/>
      <c r="AQ18" s="296"/>
      <c r="AR18" s="296"/>
      <c r="AS18" s="296"/>
      <c r="AT18" s="296"/>
      <c r="AU18" s="296"/>
      <c r="AV18" s="296"/>
      <c r="AW18" s="296"/>
      <c r="AX18" s="296"/>
      <c r="AY18" s="296"/>
      <c r="AZ18" s="296"/>
      <c r="BA18" s="296"/>
      <c r="BB18" s="296"/>
      <c r="BC18" s="296"/>
      <c r="BD18" s="296"/>
      <c r="BE18" s="296"/>
      <c r="BF18" s="296"/>
      <c r="BG18" s="296"/>
      <c r="BH18" s="296"/>
    </row>
    <row r="19" spans="1:60" ht="15.75" customHeight="1" x14ac:dyDescent="0.25">
      <c r="A19" s="121"/>
      <c r="B19" s="121"/>
      <c r="C19" s="489" t="s">
        <v>504</v>
      </c>
      <c r="D19" s="489"/>
      <c r="E19" s="489"/>
      <c r="F19" s="489"/>
      <c r="G19" s="489"/>
      <c r="H19" s="489"/>
      <c r="I19" s="489"/>
      <c r="J19" s="489"/>
      <c r="K19" s="489"/>
      <c r="L19" s="489"/>
      <c r="M19" s="489"/>
      <c r="N19" s="489"/>
      <c r="O19" s="489"/>
      <c r="P19" s="489"/>
      <c r="Q19" s="489"/>
      <c r="R19" s="489"/>
      <c r="S19" s="489"/>
      <c r="T19" s="489"/>
      <c r="U19" s="489"/>
      <c r="V19" s="489"/>
      <c r="W19" s="489"/>
      <c r="X19" s="489"/>
      <c r="Y19" s="489"/>
      <c r="AA19" s="193" t="str">
        <f>IF(⑥【入力不要】長期休業中開催加算申請書!I13=0,"長期加算該当なし","長期加算該当あり")</f>
        <v>長期加算該当あり</v>
      </c>
      <c r="AB19" s="194"/>
      <c r="AC19" s="194"/>
      <c r="AD19" s="194"/>
      <c r="AE19" s="194"/>
      <c r="AL19" s="296"/>
      <c r="AM19" s="296"/>
      <c r="AN19" s="296"/>
      <c r="AO19" s="296"/>
      <c r="AP19" s="296"/>
      <c r="AQ19" s="296"/>
      <c r="AR19" s="296"/>
      <c r="AS19" s="296"/>
      <c r="AT19" s="296"/>
      <c r="AU19" s="296"/>
      <c r="AV19" s="296"/>
      <c r="AW19" s="296"/>
      <c r="AX19" s="296"/>
      <c r="AY19" s="296"/>
      <c r="AZ19" s="296"/>
      <c r="BA19" s="296"/>
      <c r="BB19" s="296"/>
      <c r="BC19" s="296"/>
      <c r="BD19" s="296"/>
      <c r="BE19" s="296"/>
      <c r="BF19" s="296"/>
      <c r="BG19" s="296"/>
      <c r="BH19" s="296"/>
    </row>
    <row r="20" spans="1:60" ht="15.75" customHeight="1" x14ac:dyDescent="0.25">
      <c r="A20" s="121"/>
      <c r="B20" s="121"/>
      <c r="C20" s="489" t="s">
        <v>505</v>
      </c>
      <c r="D20" s="489"/>
      <c r="E20" s="489"/>
      <c r="F20" s="489"/>
      <c r="G20" s="489"/>
      <c r="H20" s="489"/>
      <c r="I20" s="489"/>
      <c r="J20" s="489"/>
      <c r="K20" s="489"/>
      <c r="L20" s="489"/>
      <c r="M20" s="489"/>
      <c r="N20" s="489"/>
      <c r="O20" s="489"/>
      <c r="P20" s="489"/>
      <c r="Q20" s="489"/>
      <c r="R20" s="489"/>
      <c r="S20" s="489"/>
      <c r="T20" s="489"/>
      <c r="U20" s="489"/>
      <c r="V20" s="489"/>
      <c r="W20" s="489"/>
      <c r="X20" s="489"/>
      <c r="Y20" s="489"/>
      <c r="AA20" t="s">
        <v>513</v>
      </c>
    </row>
    <row r="21" spans="1:60" ht="15.75" customHeight="1" x14ac:dyDescent="0.25">
      <c r="A21" s="121"/>
      <c r="B21" s="121"/>
      <c r="C21" s="499" t="s">
        <v>506</v>
      </c>
      <c r="D21" s="499"/>
      <c r="E21" s="499"/>
      <c r="F21" s="499"/>
      <c r="G21" s="499"/>
      <c r="H21" s="499"/>
      <c r="I21" s="499"/>
      <c r="J21" s="499"/>
      <c r="K21" s="499"/>
      <c r="L21" s="499"/>
      <c r="M21" s="499"/>
      <c r="N21" s="499"/>
      <c r="O21" s="499"/>
      <c r="P21" s="499"/>
      <c r="Q21" s="499"/>
      <c r="R21" s="499"/>
      <c r="S21" s="499"/>
      <c r="T21" s="499"/>
      <c r="U21" s="499"/>
      <c r="V21" s="499"/>
      <c r="W21" s="499"/>
      <c r="X21" s="499"/>
      <c r="Y21" s="499"/>
    </row>
    <row r="22" spans="1:60" x14ac:dyDescent="0.25">
      <c r="A22" s="121"/>
      <c r="B22" s="121"/>
      <c r="C22" s="490" t="s">
        <v>507</v>
      </c>
      <c r="D22" s="490"/>
      <c r="E22" s="490"/>
      <c r="F22" s="490"/>
      <c r="G22" s="490"/>
      <c r="H22" s="490"/>
      <c r="I22" s="490"/>
      <c r="J22" s="490"/>
      <c r="K22" s="490"/>
      <c r="L22" s="490"/>
      <c r="M22" s="490"/>
      <c r="N22" s="490"/>
      <c r="O22" s="490"/>
      <c r="P22" s="490"/>
      <c r="Q22" s="490"/>
      <c r="R22" s="490"/>
      <c r="S22" s="490"/>
      <c r="T22" s="490"/>
      <c r="U22" s="490"/>
      <c r="V22" s="490"/>
      <c r="W22" s="490"/>
      <c r="X22" s="490"/>
      <c r="Y22" s="490"/>
    </row>
    <row r="23" spans="1:60" ht="15.75" customHeight="1" x14ac:dyDescent="0.25">
      <c r="A23" s="121"/>
      <c r="B23" s="121"/>
      <c r="C23" s="489" t="s">
        <v>508</v>
      </c>
      <c r="D23" s="489"/>
      <c r="E23" s="489"/>
      <c r="F23" s="489"/>
      <c r="G23" s="489"/>
      <c r="H23" s="489"/>
      <c r="I23" s="489"/>
      <c r="J23" s="489"/>
      <c r="K23" s="489"/>
      <c r="L23" s="489"/>
      <c r="M23" s="489"/>
      <c r="N23" s="489"/>
      <c r="O23" s="489"/>
      <c r="P23" s="489"/>
      <c r="Q23" s="489"/>
      <c r="R23" s="489"/>
      <c r="S23" s="489"/>
      <c r="T23" s="489"/>
      <c r="U23" s="489"/>
      <c r="V23" s="489"/>
      <c r="W23" s="489"/>
      <c r="X23" s="489"/>
      <c r="Y23" s="489"/>
    </row>
    <row r="24" spans="1:60" ht="15.75" customHeight="1" x14ac:dyDescent="0.25">
      <c r="A24" s="121"/>
      <c r="B24" s="121"/>
      <c r="C24" s="489" t="s">
        <v>509</v>
      </c>
      <c r="D24" s="489"/>
      <c r="E24" s="489"/>
      <c r="F24" s="489"/>
      <c r="G24" s="489"/>
      <c r="H24" s="489"/>
      <c r="I24" s="489"/>
      <c r="J24" s="489"/>
      <c r="K24" s="489"/>
      <c r="L24" s="489"/>
      <c r="M24" s="489"/>
      <c r="N24" s="489"/>
      <c r="O24" s="489"/>
      <c r="P24" s="489"/>
      <c r="Q24" s="489"/>
      <c r="R24" s="489"/>
      <c r="S24" s="489"/>
      <c r="T24" s="489"/>
      <c r="U24" s="489"/>
      <c r="V24" s="489"/>
      <c r="W24" s="489"/>
      <c r="X24" s="489"/>
      <c r="Y24" s="489"/>
    </row>
    <row r="25" spans="1:60" ht="15.75" customHeight="1" x14ac:dyDescent="0.25">
      <c r="A25" s="121"/>
      <c r="B25" s="121"/>
      <c r="C25" s="489" t="s">
        <v>510</v>
      </c>
      <c r="D25" s="489"/>
      <c r="E25" s="489"/>
      <c r="F25" s="489"/>
      <c r="G25" s="489"/>
      <c r="H25" s="489"/>
      <c r="I25" s="489"/>
      <c r="J25" s="489"/>
      <c r="K25" s="489"/>
      <c r="L25" s="489"/>
      <c r="M25" s="489"/>
      <c r="N25" s="489"/>
      <c r="O25" s="489"/>
      <c r="P25" s="489"/>
      <c r="Q25" s="489"/>
      <c r="R25" s="489"/>
      <c r="S25" s="489"/>
      <c r="T25" s="489"/>
      <c r="U25" s="489"/>
      <c r="V25" s="489"/>
      <c r="W25" s="489"/>
      <c r="X25" s="489"/>
      <c r="Y25" s="489"/>
    </row>
    <row r="26" spans="1:60" x14ac:dyDescent="0.25">
      <c r="A26" s="121"/>
      <c r="B26" s="121"/>
      <c r="C26" s="489" t="s">
        <v>254</v>
      </c>
      <c r="D26" s="489"/>
      <c r="E26" s="489"/>
      <c r="F26" s="489"/>
      <c r="G26" s="489"/>
      <c r="H26" s="489"/>
      <c r="I26" s="489"/>
      <c r="J26" s="489"/>
      <c r="K26" s="489"/>
      <c r="L26" s="489"/>
      <c r="M26" s="489"/>
      <c r="N26" s="489"/>
      <c r="O26" s="489"/>
      <c r="P26" s="489"/>
      <c r="Q26" s="489"/>
      <c r="R26" s="489"/>
      <c r="S26" s="489"/>
      <c r="T26" s="489"/>
      <c r="U26" s="489"/>
      <c r="V26" s="489"/>
      <c r="W26" s="489"/>
      <c r="X26" s="489"/>
      <c r="Y26" s="489"/>
    </row>
    <row r="27" spans="1:60" x14ac:dyDescent="0.25">
      <c r="A27" s="121"/>
      <c r="B27" s="121"/>
      <c r="C27" s="291"/>
      <c r="D27" s="291"/>
      <c r="E27" s="291"/>
      <c r="F27" s="291"/>
      <c r="G27" s="291"/>
      <c r="H27" s="291"/>
      <c r="I27" s="291"/>
      <c r="J27" s="291"/>
      <c r="K27" s="291"/>
      <c r="L27" s="291"/>
      <c r="M27" s="291"/>
      <c r="N27" s="291"/>
      <c r="O27" s="291"/>
      <c r="P27" s="291"/>
      <c r="Q27" s="291"/>
      <c r="R27" s="291"/>
      <c r="S27" s="291"/>
      <c r="T27" s="291"/>
      <c r="U27" s="291"/>
      <c r="V27" s="291"/>
      <c r="W27" s="291"/>
      <c r="X27" s="291"/>
      <c r="Y27" s="291"/>
    </row>
    <row r="28" spans="1:60" x14ac:dyDescent="0.25">
      <c r="A28" s="121"/>
      <c r="B28" s="121">
        <v>3</v>
      </c>
      <c r="C28" s="154" t="s">
        <v>477</v>
      </c>
      <c r="D28" s="291"/>
      <c r="E28" s="291"/>
      <c r="F28" s="291"/>
      <c r="G28" s="291"/>
      <c r="H28" s="291"/>
      <c r="I28" s="291"/>
      <c r="J28" s="291"/>
      <c r="K28" s="291"/>
      <c r="L28" s="291"/>
      <c r="M28" s="291"/>
      <c r="N28" s="291"/>
      <c r="O28" s="291"/>
      <c r="P28" s="291"/>
      <c r="Q28" s="291"/>
      <c r="R28" s="291"/>
      <c r="S28" s="291"/>
      <c r="T28" s="291"/>
      <c r="U28" s="291"/>
      <c r="V28" s="291"/>
      <c r="W28" s="291"/>
      <c r="X28" s="291"/>
      <c r="Y28" s="291"/>
    </row>
    <row r="29" spans="1:60" x14ac:dyDescent="0.25">
      <c r="A29" s="121"/>
      <c r="B29" s="121"/>
      <c r="C29" s="468" t="s">
        <v>68</v>
      </c>
      <c r="D29" s="472" t="s">
        <v>545</v>
      </c>
      <c r="E29" s="472"/>
      <c r="F29" s="472"/>
      <c r="G29" s="472"/>
      <c r="H29" s="472"/>
      <c r="I29" s="472"/>
      <c r="J29" s="472"/>
      <c r="K29" s="472"/>
      <c r="L29" s="464"/>
      <c r="M29" s="464"/>
      <c r="N29" s="464"/>
      <c r="O29" s="464"/>
      <c r="P29" s="464"/>
      <c r="Q29" s="464"/>
      <c r="R29" s="464"/>
      <c r="S29" s="464"/>
      <c r="T29" s="464"/>
      <c r="U29" s="464"/>
      <c r="V29" s="464"/>
      <c r="W29" s="464"/>
      <c r="X29" s="464"/>
      <c r="Y29" s="464"/>
    </row>
    <row r="30" spans="1:60" x14ac:dyDescent="0.25">
      <c r="A30" s="121"/>
      <c r="B30" s="121"/>
      <c r="C30" s="468" t="s">
        <v>155</v>
      </c>
      <c r="D30" s="491" t="s">
        <v>478</v>
      </c>
      <c r="E30" s="491"/>
      <c r="F30" s="491"/>
      <c r="G30" s="491"/>
      <c r="H30" s="491"/>
      <c r="I30" s="491"/>
      <c r="J30" s="491"/>
      <c r="K30" s="491"/>
      <c r="L30" s="494" t="s">
        <v>551</v>
      </c>
      <c r="M30" s="494"/>
      <c r="N30" s="494"/>
      <c r="O30" s="494"/>
      <c r="P30" s="494"/>
      <c r="Q30" s="494"/>
      <c r="R30" s="494"/>
      <c r="S30" s="494"/>
      <c r="T30" s="494"/>
      <c r="U30" s="494"/>
      <c r="V30" s="494"/>
      <c r="W30" s="494"/>
      <c r="X30" s="494"/>
      <c r="Y30" s="494"/>
    </row>
    <row r="31" spans="1:60" x14ac:dyDescent="0.25">
      <c r="A31" s="121"/>
      <c r="B31" s="121"/>
      <c r="C31" s="154"/>
      <c r="D31" s="473"/>
      <c r="E31" s="473"/>
      <c r="F31" s="473"/>
      <c r="G31" s="473"/>
      <c r="H31" s="473"/>
      <c r="I31" s="473"/>
      <c r="J31" s="473"/>
      <c r="K31" s="473"/>
      <c r="L31" s="494"/>
      <c r="M31" s="494"/>
      <c r="N31" s="494"/>
      <c r="O31" s="494"/>
      <c r="P31" s="494"/>
      <c r="Q31" s="494"/>
      <c r="R31" s="494"/>
      <c r="S31" s="494"/>
      <c r="T31" s="494"/>
      <c r="U31" s="494"/>
      <c r="V31" s="494"/>
      <c r="W31" s="494"/>
      <c r="X31" s="494"/>
      <c r="Y31" s="494"/>
    </row>
    <row r="32" spans="1:60" x14ac:dyDescent="0.25">
      <c r="B32" s="121"/>
      <c r="C32" s="468" t="s">
        <v>68</v>
      </c>
      <c r="D32" s="491" t="s">
        <v>546</v>
      </c>
      <c r="E32" s="491"/>
      <c r="F32" s="491"/>
      <c r="G32" s="491"/>
      <c r="H32" s="491"/>
      <c r="I32" s="491"/>
      <c r="J32" s="491"/>
      <c r="K32" s="474" t="s">
        <v>548</v>
      </c>
      <c r="L32" s="494" t="s">
        <v>547</v>
      </c>
      <c r="M32" s="494"/>
      <c r="N32" s="494"/>
      <c r="O32" s="494"/>
      <c r="P32" s="494"/>
      <c r="Q32" s="494"/>
      <c r="R32" s="494"/>
      <c r="S32" s="494"/>
      <c r="T32" s="494"/>
      <c r="U32" s="494"/>
      <c r="V32" s="494"/>
      <c r="W32" s="494"/>
      <c r="X32" s="494"/>
      <c r="Y32" s="494"/>
    </row>
    <row r="33" spans="1:36" x14ac:dyDescent="0.25">
      <c r="A33" s="121"/>
      <c r="B33" s="121"/>
      <c r="C33" s="463" t="s">
        <v>548</v>
      </c>
      <c r="D33" s="464" t="s">
        <v>549</v>
      </c>
      <c r="E33" s="495"/>
      <c r="F33" s="495"/>
      <c r="G33" s="495"/>
      <c r="H33" s="495"/>
      <c r="I33" s="495"/>
      <c r="J33" s="464" t="s">
        <v>550</v>
      </c>
      <c r="K33" s="464"/>
      <c r="L33" s="494"/>
      <c r="M33" s="494"/>
      <c r="N33" s="494"/>
      <c r="O33" s="494"/>
      <c r="P33" s="494"/>
      <c r="Q33" s="494"/>
      <c r="R33" s="494"/>
      <c r="S33" s="494"/>
      <c r="T33" s="494"/>
      <c r="U33" s="494"/>
      <c r="V33" s="494"/>
      <c r="W33" s="494"/>
      <c r="X33" s="494"/>
      <c r="Y33" s="494"/>
    </row>
    <row r="34" spans="1:36" x14ac:dyDescent="0.25">
      <c r="A34" s="121"/>
      <c r="B34" s="121"/>
      <c r="C34" s="154"/>
      <c r="D34" s="154"/>
      <c r="E34" s="154"/>
      <c r="F34" s="154"/>
      <c r="G34" s="154"/>
      <c r="H34" s="154"/>
      <c r="I34" s="154"/>
      <c r="J34" s="154"/>
      <c r="K34" s="154"/>
      <c r="L34" s="154"/>
      <c r="M34" s="154"/>
      <c r="N34" s="154"/>
      <c r="O34" s="154"/>
      <c r="P34" s="154"/>
      <c r="Q34" s="154"/>
      <c r="R34" s="154"/>
      <c r="S34" s="154"/>
      <c r="T34" s="154"/>
      <c r="U34" s="154"/>
      <c r="V34" s="154"/>
      <c r="W34" s="154"/>
      <c r="X34" s="154"/>
      <c r="Y34" s="154"/>
    </row>
    <row r="35" spans="1:36" x14ac:dyDescent="0.25">
      <c r="A35" s="121"/>
      <c r="B35" s="121">
        <v>4</v>
      </c>
      <c r="C35" s="121" t="s">
        <v>148</v>
      </c>
      <c r="D35" s="121"/>
      <c r="E35" s="121"/>
      <c r="F35" s="121"/>
      <c r="G35" s="121"/>
      <c r="H35" s="121"/>
      <c r="I35" s="121"/>
      <c r="J35" s="121"/>
      <c r="K35" s="121"/>
      <c r="L35" s="121"/>
      <c r="M35" s="121"/>
      <c r="N35" s="121"/>
      <c r="O35" s="121"/>
      <c r="P35" s="121"/>
      <c r="Q35" s="121"/>
      <c r="R35" s="121"/>
      <c r="S35" s="121"/>
      <c r="T35" s="121"/>
      <c r="U35" s="121"/>
      <c r="V35" s="121"/>
      <c r="W35" s="121"/>
      <c r="X35" s="121"/>
      <c r="Y35" s="121"/>
    </row>
    <row r="36" spans="1:36" x14ac:dyDescent="0.25">
      <c r="A36" s="121"/>
      <c r="B36" s="121"/>
      <c r="C36" s="488" t="s">
        <v>155</v>
      </c>
      <c r="D36" s="493" t="s">
        <v>149</v>
      </c>
      <c r="E36" s="493"/>
      <c r="F36" s="493"/>
      <c r="G36" s="493"/>
      <c r="H36" s="493"/>
      <c r="I36" s="493"/>
      <c r="J36" s="493"/>
      <c r="K36" s="493"/>
      <c r="L36" s="493"/>
      <c r="M36" s="493"/>
      <c r="N36" s="493"/>
      <c r="O36" s="493"/>
      <c r="P36" s="493"/>
      <c r="Q36" s="493"/>
      <c r="R36" s="493"/>
      <c r="S36" s="493"/>
      <c r="T36" s="493"/>
      <c r="U36" s="493"/>
      <c r="V36" s="493"/>
      <c r="W36" s="493"/>
      <c r="X36" s="493"/>
      <c r="Y36" s="493"/>
    </row>
    <row r="37" spans="1:36" ht="15.75" customHeight="1" x14ac:dyDescent="0.25">
      <c r="A37" s="121"/>
      <c r="B37" s="121"/>
      <c r="C37" s="488"/>
      <c r="D37" s="493"/>
      <c r="E37" s="493"/>
      <c r="F37" s="493"/>
      <c r="G37" s="493"/>
      <c r="H37" s="493"/>
      <c r="I37" s="493"/>
      <c r="J37" s="493"/>
      <c r="K37" s="493"/>
      <c r="L37" s="493"/>
      <c r="M37" s="493"/>
      <c r="N37" s="493"/>
      <c r="O37" s="493"/>
      <c r="P37" s="493"/>
      <c r="Q37" s="493"/>
      <c r="R37" s="493"/>
      <c r="S37" s="493"/>
      <c r="T37" s="493"/>
      <c r="U37" s="493"/>
      <c r="V37" s="493"/>
      <c r="W37" s="493"/>
      <c r="X37" s="493"/>
      <c r="Y37" s="493"/>
    </row>
    <row r="38" spans="1:36" x14ac:dyDescent="0.25">
      <c r="A38" s="121"/>
      <c r="B38" s="121"/>
      <c r="C38" s="488"/>
      <c r="D38" s="493"/>
      <c r="E38" s="493"/>
      <c r="F38" s="493"/>
      <c r="G38" s="493"/>
      <c r="H38" s="493"/>
      <c r="I38" s="493"/>
      <c r="J38" s="493"/>
      <c r="K38" s="493"/>
      <c r="L38" s="493"/>
      <c r="M38" s="493"/>
      <c r="N38" s="493"/>
      <c r="O38" s="493"/>
      <c r="P38" s="493"/>
      <c r="Q38" s="493"/>
      <c r="R38" s="493"/>
      <c r="S38" s="493"/>
      <c r="T38" s="493"/>
      <c r="U38" s="493"/>
      <c r="V38" s="493"/>
      <c r="W38" s="493"/>
      <c r="X38" s="493"/>
      <c r="Y38" s="493"/>
    </row>
    <row r="39" spans="1:36" ht="5.0999999999999996" customHeight="1" x14ac:dyDescent="0.25">
      <c r="A39" s="121"/>
      <c r="B39" s="121"/>
      <c r="C39" s="121"/>
      <c r="D39" s="129"/>
      <c r="E39" s="129"/>
      <c r="F39" s="129"/>
      <c r="G39" s="129"/>
      <c r="H39" s="129"/>
      <c r="I39" s="129"/>
      <c r="J39" s="129"/>
      <c r="K39" s="129"/>
      <c r="L39" s="129"/>
      <c r="M39" s="129"/>
      <c r="N39" s="129"/>
      <c r="O39" s="129"/>
      <c r="P39" s="129"/>
      <c r="Q39" s="129"/>
      <c r="R39" s="129"/>
      <c r="S39" s="129"/>
      <c r="T39" s="129"/>
      <c r="U39" s="129"/>
      <c r="V39" s="129"/>
      <c r="W39" s="129"/>
      <c r="X39" s="129"/>
      <c r="Y39" s="129"/>
      <c r="AJ39" s="133"/>
    </row>
    <row r="40" spans="1:36" x14ac:dyDescent="0.25">
      <c r="A40" s="121"/>
      <c r="B40" s="121"/>
      <c r="C40" s="488" t="s">
        <v>155</v>
      </c>
      <c r="D40" s="493" t="s">
        <v>150</v>
      </c>
      <c r="E40" s="493"/>
      <c r="F40" s="493"/>
      <c r="G40" s="493"/>
      <c r="H40" s="493"/>
      <c r="I40" s="493"/>
      <c r="J40" s="493"/>
      <c r="K40" s="493"/>
      <c r="L40" s="493"/>
      <c r="M40" s="493"/>
      <c r="N40" s="493"/>
      <c r="O40" s="493"/>
      <c r="P40" s="493"/>
      <c r="Q40" s="493"/>
      <c r="R40" s="493"/>
      <c r="S40" s="493"/>
      <c r="T40" s="493"/>
      <c r="U40" s="493"/>
      <c r="V40" s="493"/>
      <c r="W40" s="493"/>
      <c r="X40" s="493"/>
      <c r="Y40" s="493"/>
    </row>
    <row r="41" spans="1:36" x14ac:dyDescent="0.25">
      <c r="A41" s="121"/>
      <c r="B41" s="121"/>
      <c r="C41" s="488"/>
      <c r="D41" s="493"/>
      <c r="E41" s="493"/>
      <c r="F41" s="493"/>
      <c r="G41" s="493"/>
      <c r="H41" s="493"/>
      <c r="I41" s="493"/>
      <c r="J41" s="493"/>
      <c r="K41" s="493"/>
      <c r="L41" s="493"/>
      <c r="M41" s="493"/>
      <c r="N41" s="493"/>
      <c r="O41" s="493"/>
      <c r="P41" s="493"/>
      <c r="Q41" s="493"/>
      <c r="R41" s="493"/>
      <c r="S41" s="493"/>
      <c r="T41" s="493"/>
      <c r="U41" s="493"/>
      <c r="V41" s="493"/>
      <c r="W41" s="493"/>
      <c r="X41" s="493"/>
      <c r="Y41" s="493"/>
    </row>
    <row r="42" spans="1:36" x14ac:dyDescent="0.25">
      <c r="A42" s="121"/>
      <c r="B42" s="121"/>
      <c r="C42" s="488"/>
      <c r="D42" s="493"/>
      <c r="E42" s="493"/>
      <c r="F42" s="493"/>
      <c r="G42" s="493"/>
      <c r="H42" s="493"/>
      <c r="I42" s="493"/>
      <c r="J42" s="493"/>
      <c r="K42" s="493"/>
      <c r="L42" s="493"/>
      <c r="M42" s="493"/>
      <c r="N42" s="493"/>
      <c r="O42" s="493"/>
      <c r="P42" s="493"/>
      <c r="Q42" s="493"/>
      <c r="R42" s="493"/>
      <c r="S42" s="493"/>
      <c r="T42" s="493"/>
      <c r="U42" s="493"/>
      <c r="V42" s="493"/>
      <c r="W42" s="493"/>
      <c r="X42" s="493"/>
      <c r="Y42" s="493"/>
    </row>
    <row r="43" spans="1:36" ht="5.0999999999999996" customHeight="1" x14ac:dyDescent="0.25">
      <c r="A43" s="121"/>
      <c r="B43" s="121"/>
      <c r="C43" s="121"/>
      <c r="D43" s="129"/>
      <c r="E43" s="129"/>
      <c r="F43" s="129"/>
      <c r="G43" s="129"/>
      <c r="H43" s="129"/>
      <c r="I43" s="129"/>
      <c r="J43" s="129"/>
      <c r="K43" s="129"/>
      <c r="L43" s="129"/>
      <c r="M43" s="129"/>
      <c r="N43" s="129"/>
      <c r="O43" s="129"/>
      <c r="P43" s="129"/>
      <c r="Q43" s="129"/>
      <c r="R43" s="129"/>
      <c r="S43" s="129"/>
      <c r="T43" s="129"/>
      <c r="U43" s="129"/>
      <c r="V43" s="129"/>
      <c r="W43" s="129"/>
      <c r="X43" s="129"/>
      <c r="Y43" s="129"/>
    </row>
    <row r="44" spans="1:36" x14ac:dyDescent="0.25">
      <c r="A44" s="121"/>
      <c r="B44" s="121"/>
      <c r="C44" s="488" t="s">
        <v>155</v>
      </c>
      <c r="D44" s="493" t="s">
        <v>151</v>
      </c>
      <c r="E44" s="493"/>
      <c r="F44" s="493"/>
      <c r="G44" s="493"/>
      <c r="H44" s="493"/>
      <c r="I44" s="493"/>
      <c r="J44" s="493"/>
      <c r="K44" s="493"/>
      <c r="L44" s="493"/>
      <c r="M44" s="493"/>
      <c r="N44" s="493"/>
      <c r="O44" s="493"/>
      <c r="P44" s="493"/>
      <c r="Q44" s="493"/>
      <c r="R44" s="493"/>
      <c r="S44" s="493"/>
      <c r="T44" s="493"/>
      <c r="U44" s="493"/>
      <c r="V44" s="493"/>
      <c r="W44" s="493"/>
      <c r="X44" s="493"/>
      <c r="Y44" s="493"/>
    </row>
    <row r="45" spans="1:36" x14ac:dyDescent="0.25">
      <c r="A45" s="121"/>
      <c r="B45" s="121"/>
      <c r="C45" s="488"/>
      <c r="D45" s="493"/>
      <c r="E45" s="493"/>
      <c r="F45" s="493"/>
      <c r="G45" s="493"/>
      <c r="H45" s="493"/>
      <c r="I45" s="493"/>
      <c r="J45" s="493"/>
      <c r="K45" s="493"/>
      <c r="L45" s="493"/>
      <c r="M45" s="493"/>
      <c r="N45" s="493"/>
      <c r="O45" s="493"/>
      <c r="P45" s="493"/>
      <c r="Q45" s="493"/>
      <c r="R45" s="493"/>
      <c r="S45" s="493"/>
      <c r="T45" s="493"/>
      <c r="U45" s="493"/>
      <c r="V45" s="493"/>
      <c r="W45" s="493"/>
      <c r="X45" s="493"/>
      <c r="Y45" s="493"/>
    </row>
    <row r="46" spans="1:36" ht="5.0999999999999996" customHeight="1" x14ac:dyDescent="0.25">
      <c r="A46" s="121"/>
      <c r="B46" s="121"/>
      <c r="C46" s="121"/>
      <c r="D46" s="130"/>
      <c r="E46" s="130"/>
      <c r="F46" s="130"/>
      <c r="G46" s="130"/>
      <c r="H46" s="130"/>
      <c r="I46" s="130"/>
      <c r="J46" s="130"/>
      <c r="K46" s="130"/>
      <c r="L46" s="130"/>
      <c r="M46" s="130"/>
      <c r="N46" s="130"/>
      <c r="O46" s="130"/>
      <c r="P46" s="130"/>
      <c r="Q46" s="130"/>
      <c r="R46" s="130"/>
      <c r="S46" s="130"/>
      <c r="T46" s="130"/>
      <c r="U46" s="130"/>
      <c r="V46" s="130"/>
      <c r="W46" s="130"/>
      <c r="X46" s="130"/>
      <c r="Y46" s="130"/>
    </row>
    <row r="47" spans="1:36" x14ac:dyDescent="0.25">
      <c r="A47" s="121"/>
      <c r="B47" s="121"/>
      <c r="C47" s="488" t="s">
        <v>155</v>
      </c>
      <c r="D47" s="493" t="s">
        <v>152</v>
      </c>
      <c r="E47" s="493"/>
      <c r="F47" s="493"/>
      <c r="G47" s="493"/>
      <c r="H47" s="493"/>
      <c r="I47" s="493"/>
      <c r="J47" s="493"/>
      <c r="K47" s="493"/>
      <c r="L47" s="493"/>
      <c r="M47" s="493"/>
      <c r="N47" s="493"/>
      <c r="O47" s="493"/>
      <c r="P47" s="493"/>
      <c r="Q47" s="493"/>
      <c r="R47" s="493"/>
      <c r="S47" s="493"/>
      <c r="T47" s="493"/>
      <c r="U47" s="493"/>
      <c r="V47" s="493"/>
      <c r="W47" s="493"/>
      <c r="X47" s="493"/>
      <c r="Y47" s="493"/>
    </row>
    <row r="48" spans="1:36" x14ac:dyDescent="0.25">
      <c r="C48" s="488"/>
      <c r="D48" s="493"/>
      <c r="E48" s="493"/>
      <c r="F48" s="493"/>
      <c r="G48" s="493"/>
      <c r="H48" s="493"/>
      <c r="I48" s="493"/>
      <c r="J48" s="493"/>
      <c r="K48" s="493"/>
      <c r="L48" s="493"/>
      <c r="M48" s="493"/>
      <c r="N48" s="493"/>
      <c r="O48" s="493"/>
      <c r="P48" s="493"/>
      <c r="Q48" s="493"/>
      <c r="R48" s="493"/>
      <c r="S48" s="493"/>
      <c r="T48" s="493"/>
      <c r="U48" s="493"/>
      <c r="V48" s="493"/>
      <c r="W48" s="493"/>
      <c r="X48" s="493"/>
      <c r="Y48" s="493"/>
    </row>
    <row r="49" spans="3:25" ht="5.0999999999999996" customHeight="1" x14ac:dyDescent="0.25">
      <c r="D49" s="129"/>
      <c r="E49" s="129"/>
      <c r="F49" s="129"/>
      <c r="G49" s="129"/>
      <c r="H49" s="129"/>
      <c r="I49" s="129"/>
      <c r="J49" s="129"/>
      <c r="K49" s="129"/>
      <c r="L49" s="129"/>
      <c r="M49" s="129"/>
      <c r="N49" s="129"/>
      <c r="O49" s="129"/>
      <c r="P49" s="129"/>
      <c r="Q49" s="129"/>
      <c r="R49" s="129"/>
      <c r="S49" s="129"/>
      <c r="T49" s="129"/>
      <c r="U49" s="129"/>
      <c r="V49" s="129"/>
      <c r="W49" s="129"/>
      <c r="X49" s="129"/>
      <c r="Y49" s="129"/>
    </row>
    <row r="50" spans="3:25" x14ac:dyDescent="0.25">
      <c r="C50" s="488" t="s">
        <v>155</v>
      </c>
      <c r="D50" s="493" t="s">
        <v>153</v>
      </c>
      <c r="E50" s="493"/>
      <c r="F50" s="493"/>
      <c r="G50" s="493"/>
      <c r="H50" s="493"/>
      <c r="I50" s="493"/>
      <c r="J50" s="493"/>
      <c r="K50" s="493"/>
      <c r="L50" s="493"/>
      <c r="M50" s="493"/>
      <c r="N50" s="493"/>
      <c r="O50" s="493"/>
      <c r="P50" s="493"/>
      <c r="Q50" s="493"/>
      <c r="R50" s="493"/>
      <c r="S50" s="493"/>
      <c r="T50" s="493"/>
      <c r="U50" s="493"/>
      <c r="V50" s="493"/>
      <c r="W50" s="493"/>
      <c r="X50" s="493"/>
      <c r="Y50" s="493"/>
    </row>
    <row r="51" spans="3:25" x14ac:dyDescent="0.25">
      <c r="C51" s="488"/>
      <c r="D51" s="493"/>
      <c r="E51" s="493"/>
      <c r="F51" s="493"/>
      <c r="G51" s="493"/>
      <c r="H51" s="493"/>
      <c r="I51" s="493"/>
      <c r="J51" s="493"/>
      <c r="K51" s="493"/>
      <c r="L51" s="493"/>
      <c r="M51" s="493"/>
      <c r="N51" s="493"/>
      <c r="O51" s="493"/>
      <c r="P51" s="493"/>
      <c r="Q51" s="493"/>
      <c r="R51" s="493"/>
      <c r="S51" s="493"/>
      <c r="T51" s="493"/>
      <c r="U51" s="493"/>
      <c r="V51" s="493"/>
      <c r="W51" s="493"/>
      <c r="X51" s="493"/>
      <c r="Y51" s="493"/>
    </row>
    <row r="52" spans="3:25" ht="5.0999999999999996" customHeight="1" x14ac:dyDescent="0.25">
      <c r="D52" s="129"/>
      <c r="E52" s="129"/>
      <c r="F52" s="129"/>
      <c r="G52" s="129"/>
      <c r="H52" s="129"/>
      <c r="I52" s="129"/>
      <c r="J52" s="129"/>
      <c r="K52" s="129"/>
      <c r="L52" s="129"/>
      <c r="M52" s="129"/>
      <c r="N52" s="129"/>
      <c r="O52" s="129"/>
      <c r="P52" s="129"/>
      <c r="Q52" s="129"/>
      <c r="R52" s="129"/>
      <c r="S52" s="129"/>
      <c r="T52" s="129"/>
      <c r="U52" s="129"/>
      <c r="V52" s="129"/>
      <c r="W52" s="129"/>
      <c r="X52" s="129"/>
      <c r="Y52" s="129"/>
    </row>
    <row r="53" spans="3:25" x14ac:dyDescent="0.25">
      <c r="C53" s="488" t="s">
        <v>155</v>
      </c>
      <c r="D53" s="493" t="s">
        <v>154</v>
      </c>
      <c r="E53" s="493"/>
      <c r="F53" s="493"/>
      <c r="G53" s="493"/>
      <c r="H53" s="493"/>
      <c r="I53" s="493"/>
      <c r="J53" s="493"/>
      <c r="K53" s="493"/>
      <c r="L53" s="493"/>
      <c r="M53" s="493"/>
      <c r="N53" s="493"/>
      <c r="O53" s="493"/>
      <c r="P53" s="493"/>
      <c r="Q53" s="493"/>
      <c r="R53" s="493"/>
      <c r="S53" s="493"/>
      <c r="T53" s="493"/>
      <c r="U53" s="493"/>
      <c r="V53" s="493"/>
      <c r="W53" s="493"/>
      <c r="X53" s="493"/>
      <c r="Y53" s="493"/>
    </row>
    <row r="54" spans="3:25" x14ac:dyDescent="0.25">
      <c r="C54" s="488"/>
      <c r="D54" s="493"/>
      <c r="E54" s="493"/>
      <c r="F54" s="493"/>
      <c r="G54" s="493"/>
      <c r="H54" s="493"/>
      <c r="I54" s="493"/>
      <c r="J54" s="493"/>
      <c r="K54" s="493"/>
      <c r="L54" s="493"/>
      <c r="M54" s="493"/>
      <c r="N54" s="493"/>
      <c r="O54" s="493"/>
      <c r="P54" s="493"/>
      <c r="Q54" s="493"/>
      <c r="R54" s="493"/>
      <c r="S54" s="493"/>
      <c r="T54" s="493"/>
      <c r="U54" s="493"/>
      <c r="V54" s="493"/>
      <c r="W54" s="493"/>
      <c r="X54" s="493"/>
      <c r="Y54" s="493"/>
    </row>
    <row r="55" spans="3:25" x14ac:dyDescent="0.25">
      <c r="Y55" s="131" t="s">
        <v>156</v>
      </c>
    </row>
  </sheetData>
  <mergeCells count="36">
    <mergeCell ref="D53:Y54"/>
    <mergeCell ref="C53:C54"/>
    <mergeCell ref="C21:Y21"/>
    <mergeCell ref="L30:Y31"/>
    <mergeCell ref="L7:Y7"/>
    <mergeCell ref="A11:Y12"/>
    <mergeCell ref="A14:Y14"/>
    <mergeCell ref="C24:Y24"/>
    <mergeCell ref="C25:Y25"/>
    <mergeCell ref="C26:Y26"/>
    <mergeCell ref="C40:C42"/>
    <mergeCell ref="M8:Y8"/>
    <mergeCell ref="N9:Y9"/>
    <mergeCell ref="D47:Y48"/>
    <mergeCell ref="D50:Y51"/>
    <mergeCell ref="C36:C38"/>
    <mergeCell ref="A2:Y3"/>
    <mergeCell ref="O5:P5"/>
    <mergeCell ref="Q5:R5"/>
    <mergeCell ref="T5:U5"/>
    <mergeCell ref="W5:X5"/>
    <mergeCell ref="D16:H16"/>
    <mergeCell ref="D36:Y38"/>
    <mergeCell ref="D40:Y42"/>
    <mergeCell ref="D44:Y45"/>
    <mergeCell ref="C47:C48"/>
    <mergeCell ref="C44:C45"/>
    <mergeCell ref="L32:Y33"/>
    <mergeCell ref="E33:I33"/>
    <mergeCell ref="C50:C51"/>
    <mergeCell ref="C19:Y19"/>
    <mergeCell ref="C20:Y20"/>
    <mergeCell ref="C22:Y22"/>
    <mergeCell ref="C23:Y23"/>
    <mergeCell ref="D30:K30"/>
    <mergeCell ref="D32:J32"/>
  </mergeCells>
  <phoneticPr fontId="1"/>
  <conditionalFormatting sqref="C22:Y22">
    <cfRule type="expression" dxfId="0" priority="1">
      <formula>$AA$19="長期加算該当なし"</formula>
    </cfRule>
  </conditionalFormatting>
  <dataValidations count="1">
    <dataValidation type="list" allowBlank="1" showInputMessage="1" showErrorMessage="1" sqref="C36:C38 AJ39 C44:C45 C40:C42 C47:C48 C50:C51 C29:C30 C53 C32" xr:uid="{E81CB1BD-15BF-4117-9C5D-4A1E8E0E4426}">
      <formula1>"□,■"</formula1>
    </dataValidation>
  </dataValidations>
  <pageMargins left="0.70866141732283472" right="0.70866141732283472" top="0.74803149606299213" bottom="0.35433070866141736" header="0.31496062992125984" footer="0.31496062992125984"/>
  <pageSetup paperSize="9" scale="94"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2A3E4-382F-45EF-9E49-63A88FBD4D26}">
  <dimension ref="A1:AC104"/>
  <sheetViews>
    <sheetView view="pageBreakPreview" topLeftCell="A11" zoomScaleNormal="100" zoomScaleSheetLayoutView="100" workbookViewId="0">
      <selection activeCell="K24" sqref="K24:L24"/>
    </sheetView>
  </sheetViews>
  <sheetFormatPr defaultRowHeight="15.75" x14ac:dyDescent="0.25"/>
  <cols>
    <col min="1" max="25" width="2.77734375" style="129" customWidth="1"/>
    <col min="26" max="26" width="2.77734375" customWidth="1"/>
    <col min="27" max="28" width="8.21875" bestFit="1" customWidth="1"/>
    <col min="29" max="29" width="4.44140625" customWidth="1"/>
  </cols>
  <sheetData>
    <row r="1" spans="1:27" x14ac:dyDescent="0.25">
      <c r="A1" s="146" t="s">
        <v>157</v>
      </c>
      <c r="B1" s="147"/>
      <c r="C1" s="148"/>
      <c r="D1" s="148"/>
      <c r="E1" s="148"/>
    </row>
    <row r="2" spans="1:27" ht="16.5" customHeight="1" x14ac:dyDescent="0.25"/>
    <row r="3" spans="1:27" ht="15.75" customHeight="1" x14ac:dyDescent="0.25">
      <c r="A3" s="496" t="s">
        <v>158</v>
      </c>
      <c r="B3" s="496"/>
      <c r="C3" s="496"/>
      <c r="D3" s="496"/>
      <c r="E3" s="496"/>
      <c r="F3" s="496"/>
      <c r="G3" s="496"/>
      <c r="H3" s="496"/>
      <c r="I3" s="496"/>
      <c r="J3" s="496"/>
      <c r="K3" s="496"/>
      <c r="L3" s="496"/>
      <c r="M3" s="496"/>
      <c r="N3" s="496"/>
      <c r="O3" s="496"/>
      <c r="P3" s="496"/>
      <c r="Q3" s="496"/>
      <c r="R3" s="496"/>
      <c r="S3" s="496"/>
      <c r="T3" s="496"/>
      <c r="U3" s="496"/>
      <c r="V3" s="496"/>
      <c r="W3" s="496"/>
      <c r="X3" s="496"/>
      <c r="Y3" s="496"/>
    </row>
    <row r="4" spans="1:27" ht="15.75" customHeight="1" x14ac:dyDescent="0.25">
      <c r="A4" s="496"/>
      <c r="B4" s="496"/>
      <c r="C4" s="496"/>
      <c r="D4" s="496"/>
      <c r="E4" s="496"/>
      <c r="F4" s="496"/>
      <c r="G4" s="496"/>
      <c r="H4" s="496"/>
      <c r="I4" s="496"/>
      <c r="J4" s="496"/>
      <c r="K4" s="496"/>
      <c r="L4" s="496"/>
      <c r="M4" s="496"/>
      <c r="N4" s="496"/>
      <c r="O4" s="496"/>
      <c r="P4" s="496"/>
      <c r="Q4" s="496"/>
      <c r="R4" s="496"/>
      <c r="S4" s="496"/>
      <c r="T4" s="496"/>
      <c r="U4" s="496"/>
      <c r="V4" s="496"/>
      <c r="W4" s="496"/>
      <c r="X4" s="496"/>
      <c r="Y4" s="496"/>
    </row>
    <row r="6" spans="1:27" ht="24.95" customHeight="1" x14ac:dyDescent="0.25">
      <c r="A6" s="149" t="s">
        <v>159</v>
      </c>
      <c r="B6" s="130"/>
      <c r="C6" s="130"/>
      <c r="D6" s="130"/>
      <c r="E6" s="130"/>
      <c r="F6" s="130"/>
      <c r="G6" s="130"/>
      <c r="H6" s="130"/>
      <c r="I6" s="130"/>
      <c r="J6" s="130"/>
      <c r="K6" s="130"/>
      <c r="L6" s="130"/>
      <c r="M6" s="130"/>
      <c r="N6" s="130"/>
      <c r="O6" s="130"/>
      <c r="P6" s="130"/>
      <c r="Q6" s="130"/>
      <c r="R6" s="130"/>
      <c r="S6" s="130"/>
      <c r="T6" s="130"/>
      <c r="U6" s="130"/>
      <c r="V6" s="130"/>
      <c r="W6" s="130"/>
      <c r="X6" s="130"/>
      <c r="Y6" s="130"/>
    </row>
    <row r="7" spans="1:27" ht="27.95" customHeight="1" x14ac:dyDescent="0.25">
      <c r="A7" s="508" t="s">
        <v>160</v>
      </c>
      <c r="B7" s="508"/>
      <c r="C7" s="508"/>
      <c r="D7" s="508"/>
      <c r="E7" s="508"/>
      <c r="F7" s="508"/>
      <c r="G7" s="508"/>
      <c r="H7" s="523" t="str">
        <f>①交付申請書!M8</f>
        <v>天神こども支援グループ</v>
      </c>
      <c r="I7" s="523"/>
      <c r="J7" s="523"/>
      <c r="K7" s="523"/>
      <c r="L7" s="523"/>
      <c r="M7" s="523"/>
      <c r="N7" s="523"/>
      <c r="O7" s="523"/>
      <c r="P7" s="523"/>
      <c r="Q7" s="523"/>
      <c r="R7" s="523"/>
      <c r="S7" s="523"/>
      <c r="T7" s="523"/>
      <c r="U7" s="523"/>
      <c r="V7" s="523"/>
      <c r="W7" s="523"/>
      <c r="X7" s="523"/>
      <c r="Y7" s="523"/>
    </row>
    <row r="8" spans="1:27" ht="27.95" customHeight="1" x14ac:dyDescent="0.25">
      <c r="A8" s="508" t="s">
        <v>161</v>
      </c>
      <c r="B8" s="508"/>
      <c r="C8" s="508"/>
      <c r="D8" s="508"/>
      <c r="E8" s="508"/>
      <c r="F8" s="508"/>
      <c r="G8" s="508"/>
      <c r="H8" s="523" t="str">
        <f>①交付申請書!N9</f>
        <v>会長　未来　花子</v>
      </c>
      <c r="I8" s="523"/>
      <c r="J8" s="523"/>
      <c r="K8" s="523"/>
      <c r="L8" s="523"/>
      <c r="M8" s="523"/>
      <c r="N8" s="523"/>
      <c r="O8" s="523"/>
      <c r="P8" s="523"/>
      <c r="Q8" s="523"/>
      <c r="R8" s="523"/>
      <c r="S8" s="523"/>
      <c r="T8" s="523"/>
      <c r="U8" s="523"/>
      <c r="V8" s="523"/>
      <c r="W8" s="523"/>
      <c r="X8" s="523"/>
      <c r="Y8" s="523"/>
    </row>
    <row r="9" spans="1:27" ht="27.95" customHeight="1" x14ac:dyDescent="0.25">
      <c r="A9" s="524" t="s">
        <v>162</v>
      </c>
      <c r="B9" s="525"/>
      <c r="C9" s="525"/>
      <c r="D9" s="525"/>
      <c r="E9" s="525"/>
      <c r="F9" s="525"/>
      <c r="G9" s="526"/>
      <c r="H9" s="138" t="s">
        <v>166</v>
      </c>
      <c r="I9" s="530" t="s">
        <v>168</v>
      </c>
      <c r="J9" s="530"/>
      <c r="K9" s="139" t="s">
        <v>167</v>
      </c>
      <c r="L9" s="531" t="s">
        <v>169</v>
      </c>
      <c r="M9" s="531"/>
      <c r="N9" s="531"/>
      <c r="O9" s="531"/>
      <c r="P9" s="531"/>
      <c r="Q9" s="531"/>
      <c r="R9" s="531"/>
      <c r="S9" s="531"/>
      <c r="T9" s="531"/>
      <c r="U9" s="531"/>
      <c r="V9" s="531"/>
      <c r="W9" s="531"/>
      <c r="X9" s="531"/>
      <c r="Y9" s="532"/>
    </row>
    <row r="10" spans="1:27" ht="27.95" customHeight="1" x14ac:dyDescent="0.25">
      <c r="A10" s="527"/>
      <c r="B10" s="528"/>
      <c r="C10" s="528"/>
      <c r="D10" s="528"/>
      <c r="E10" s="528"/>
      <c r="F10" s="528"/>
      <c r="G10" s="529"/>
      <c r="H10" s="522" t="str">
        <f>①交付申請書!L7</f>
        <v>福岡市中央区天神1-8-1</v>
      </c>
      <c r="I10" s="522"/>
      <c r="J10" s="522"/>
      <c r="K10" s="522"/>
      <c r="L10" s="522"/>
      <c r="M10" s="522"/>
      <c r="N10" s="522"/>
      <c r="O10" s="522"/>
      <c r="P10" s="522"/>
      <c r="Q10" s="522"/>
      <c r="R10" s="522"/>
      <c r="S10" s="522"/>
      <c r="T10" s="522"/>
      <c r="U10" s="522"/>
      <c r="V10" s="522"/>
      <c r="W10" s="522"/>
      <c r="X10" s="522"/>
      <c r="Y10" s="522"/>
    </row>
    <row r="11" spans="1:27" ht="27.95" customHeight="1" x14ac:dyDescent="0.25">
      <c r="A11" s="508" t="s">
        <v>173</v>
      </c>
      <c r="B11" s="508"/>
      <c r="C11" s="508"/>
      <c r="D11" s="508"/>
      <c r="E11" s="508"/>
      <c r="F11" s="508"/>
      <c r="G11" s="508"/>
      <c r="H11" s="518" t="s">
        <v>170</v>
      </c>
      <c r="I11" s="518"/>
      <c r="J11" s="519"/>
      <c r="K11" s="511" t="s">
        <v>174</v>
      </c>
      <c r="L11" s="512"/>
      <c r="M11" s="512"/>
      <c r="N11" s="512"/>
      <c r="O11" s="512"/>
      <c r="P11" s="512"/>
      <c r="Q11" s="512"/>
      <c r="R11" s="512"/>
      <c r="S11" s="512"/>
      <c r="T11" s="512"/>
      <c r="U11" s="512"/>
      <c r="V11" s="512"/>
      <c r="W11" s="512"/>
      <c r="X11" s="512"/>
      <c r="Y11" s="512"/>
    </row>
    <row r="12" spans="1:27" ht="27.95" customHeight="1" x14ac:dyDescent="0.25">
      <c r="A12" s="508"/>
      <c r="B12" s="508"/>
      <c r="C12" s="508"/>
      <c r="D12" s="508"/>
      <c r="E12" s="508"/>
      <c r="F12" s="508"/>
      <c r="G12" s="508"/>
      <c r="H12" s="520" t="s">
        <v>171</v>
      </c>
      <c r="I12" s="520"/>
      <c r="J12" s="521"/>
      <c r="K12" s="511" t="s">
        <v>175</v>
      </c>
      <c r="L12" s="512"/>
      <c r="M12" s="512"/>
      <c r="N12" s="512"/>
      <c r="O12" s="512"/>
      <c r="P12" s="512"/>
      <c r="Q12" s="512"/>
      <c r="R12" s="512"/>
      <c r="S12" s="512"/>
      <c r="T12" s="512"/>
      <c r="U12" s="512"/>
      <c r="V12" s="512"/>
      <c r="W12" s="512"/>
      <c r="X12" s="512"/>
      <c r="Y12" s="512"/>
    </row>
    <row r="13" spans="1:27" ht="27.95" customHeight="1" x14ac:dyDescent="0.25">
      <c r="A13" s="508"/>
      <c r="B13" s="508"/>
      <c r="C13" s="508"/>
      <c r="D13" s="508"/>
      <c r="E13" s="508"/>
      <c r="F13" s="508"/>
      <c r="G13" s="508"/>
      <c r="H13" s="516" t="s">
        <v>172</v>
      </c>
      <c r="I13" s="516"/>
      <c r="J13" s="517"/>
      <c r="K13" s="511" t="s">
        <v>176</v>
      </c>
      <c r="L13" s="512"/>
      <c r="M13" s="512"/>
      <c r="N13" s="512"/>
      <c r="O13" s="512"/>
      <c r="P13" s="512"/>
      <c r="Q13" s="512"/>
      <c r="R13" s="512"/>
      <c r="S13" s="512"/>
      <c r="T13" s="512"/>
      <c r="U13" s="512"/>
      <c r="V13" s="512"/>
      <c r="W13" s="512"/>
      <c r="X13" s="512"/>
      <c r="Y13" s="512"/>
    </row>
    <row r="14" spans="1:27" x14ac:dyDescent="0.25">
      <c r="A14" s="132"/>
      <c r="B14" s="132"/>
      <c r="C14" s="132"/>
      <c r="D14" s="132"/>
      <c r="E14" s="132"/>
      <c r="F14" s="132"/>
      <c r="G14" s="132"/>
      <c r="H14" s="132"/>
      <c r="I14" s="132"/>
      <c r="J14" s="132"/>
      <c r="K14" s="132"/>
      <c r="L14" s="132"/>
      <c r="M14" s="132"/>
      <c r="N14" s="132"/>
      <c r="O14" s="132"/>
      <c r="P14" s="132"/>
      <c r="Q14" s="132"/>
      <c r="R14" s="132"/>
      <c r="S14" s="132"/>
      <c r="T14" s="132"/>
      <c r="U14" s="132"/>
      <c r="V14" s="132"/>
      <c r="W14" s="132"/>
      <c r="X14" s="132"/>
      <c r="Y14" s="132"/>
    </row>
    <row r="15" spans="1:27" ht="24.95" customHeight="1" x14ac:dyDescent="0.25">
      <c r="A15" s="149" t="s">
        <v>177</v>
      </c>
      <c r="B15" s="130"/>
      <c r="C15" s="130"/>
      <c r="D15" s="130"/>
      <c r="E15" s="130"/>
      <c r="F15" s="130"/>
      <c r="G15" s="130"/>
      <c r="H15" s="130"/>
      <c r="I15" s="130"/>
      <c r="J15" s="130"/>
      <c r="K15" s="130"/>
      <c r="L15" s="130"/>
      <c r="M15" s="130"/>
      <c r="N15" s="130"/>
      <c r="O15" s="130"/>
      <c r="P15" s="130"/>
      <c r="Q15" s="130"/>
      <c r="R15" s="130"/>
      <c r="S15" s="130"/>
      <c r="T15" s="130"/>
      <c r="U15" s="130"/>
      <c r="V15" s="130"/>
      <c r="W15" s="130"/>
      <c r="X15" s="130"/>
      <c r="Y15" s="130"/>
    </row>
    <row r="16" spans="1:27" ht="27.95" customHeight="1" x14ac:dyDescent="0.25">
      <c r="A16" s="514" t="s">
        <v>190</v>
      </c>
      <c r="B16" s="514"/>
      <c r="C16" s="514"/>
      <c r="D16" s="514"/>
      <c r="E16" s="514"/>
      <c r="F16" s="514"/>
      <c r="G16" s="514"/>
      <c r="H16" s="514"/>
      <c r="I16" s="514"/>
      <c r="J16" s="540" t="s">
        <v>178</v>
      </c>
      <c r="K16" s="541"/>
      <c r="L16" s="541"/>
      <c r="M16" s="541"/>
      <c r="N16" s="541"/>
      <c r="O16" s="541"/>
      <c r="P16" s="541"/>
      <c r="Q16" s="541"/>
      <c r="R16" s="541"/>
      <c r="S16" s="541"/>
      <c r="T16" s="541"/>
      <c r="U16" s="541"/>
      <c r="V16" s="541"/>
      <c r="W16" s="541"/>
      <c r="X16" s="541"/>
      <c r="Y16" s="542"/>
      <c r="Z16" s="142"/>
      <c r="AA16" s="140"/>
    </row>
    <row r="17" spans="1:29" ht="27.95" customHeight="1" x14ac:dyDescent="0.25">
      <c r="A17" s="514"/>
      <c r="B17" s="514"/>
      <c r="C17" s="514"/>
      <c r="D17" s="514"/>
      <c r="E17" s="514"/>
      <c r="F17" s="514"/>
      <c r="G17" s="514"/>
      <c r="H17" s="514"/>
      <c r="I17" s="514"/>
      <c r="J17" s="137" t="s">
        <v>155</v>
      </c>
      <c r="K17" s="513" t="s">
        <v>179</v>
      </c>
      <c r="L17" s="513"/>
      <c r="M17" s="513"/>
      <c r="N17" s="513"/>
      <c r="O17" s="513"/>
      <c r="P17" s="513"/>
      <c r="Q17" s="513"/>
      <c r="R17" s="513"/>
      <c r="S17" s="136" t="s">
        <v>68</v>
      </c>
      <c r="T17" s="515" t="s">
        <v>180</v>
      </c>
      <c r="U17" s="515"/>
      <c r="V17" s="515"/>
      <c r="W17" s="515"/>
      <c r="X17" s="515"/>
      <c r="Y17" s="515"/>
      <c r="Z17" s="143"/>
      <c r="AA17" s="141"/>
    </row>
    <row r="18" spans="1:29" ht="27.95" customHeight="1" x14ac:dyDescent="0.25">
      <c r="A18" s="533" t="s">
        <v>181</v>
      </c>
      <c r="B18" s="534"/>
      <c r="C18" s="534"/>
      <c r="D18" s="534"/>
      <c r="E18" s="534"/>
      <c r="F18" s="534"/>
      <c r="G18" s="534"/>
      <c r="H18" s="534"/>
      <c r="I18" s="535"/>
      <c r="J18" s="509" t="s">
        <v>182</v>
      </c>
      <c r="K18" s="510"/>
      <c r="L18" s="510"/>
      <c r="M18" s="510"/>
      <c r="N18" s="510"/>
      <c r="O18" s="510"/>
      <c r="P18" s="510"/>
      <c r="Q18" s="510"/>
      <c r="R18" s="510"/>
      <c r="S18" s="510"/>
      <c r="T18" s="510"/>
      <c r="U18" s="510"/>
      <c r="V18" s="510"/>
      <c r="W18" s="510"/>
      <c r="X18" s="510"/>
      <c r="Y18" s="511"/>
    </row>
    <row r="19" spans="1:29" ht="27.95" customHeight="1" x14ac:dyDescent="0.25">
      <c r="A19" s="533" t="s">
        <v>183</v>
      </c>
      <c r="B19" s="534"/>
      <c r="C19" s="534"/>
      <c r="D19" s="534"/>
      <c r="E19" s="534"/>
      <c r="F19" s="534"/>
      <c r="G19" s="534"/>
      <c r="H19" s="534"/>
      <c r="I19" s="535"/>
      <c r="J19" s="543" t="s">
        <v>184</v>
      </c>
      <c r="K19" s="544"/>
      <c r="L19" s="544"/>
      <c r="M19" s="544"/>
      <c r="N19" s="544"/>
      <c r="O19" s="544"/>
      <c r="P19" s="544"/>
      <c r="Q19" s="544"/>
      <c r="R19" s="544"/>
      <c r="S19" s="544"/>
      <c r="T19" s="544"/>
      <c r="U19" s="544"/>
      <c r="V19" s="544"/>
      <c r="W19" s="544"/>
      <c r="X19" s="544"/>
      <c r="Y19" s="545"/>
    </row>
    <row r="20" spans="1:29" ht="38.25" customHeight="1" x14ac:dyDescent="0.25">
      <c r="A20" s="549" t="s">
        <v>226</v>
      </c>
      <c r="B20" s="550"/>
      <c r="C20" s="550"/>
      <c r="D20" s="550"/>
      <c r="E20" s="550"/>
      <c r="F20" s="550"/>
      <c r="G20" s="550"/>
      <c r="H20" s="550"/>
      <c r="I20" s="551"/>
      <c r="J20" s="546">
        <v>43191</v>
      </c>
      <c r="K20" s="547"/>
      <c r="L20" s="547"/>
      <c r="M20" s="547"/>
      <c r="N20" s="547"/>
      <c r="O20" s="547"/>
      <c r="P20" s="547"/>
      <c r="Q20" s="547"/>
      <c r="R20" s="547"/>
      <c r="S20" s="547"/>
      <c r="T20" s="547"/>
      <c r="U20" s="547"/>
      <c r="V20" s="547"/>
      <c r="W20" s="547"/>
      <c r="X20" s="547"/>
      <c r="Y20" s="548"/>
    </row>
    <row r="21" spans="1:29" ht="27.95" customHeight="1" x14ac:dyDescent="0.25">
      <c r="A21" s="533" t="s">
        <v>185</v>
      </c>
      <c r="B21" s="534"/>
      <c r="C21" s="534"/>
      <c r="D21" s="534"/>
      <c r="E21" s="534"/>
      <c r="F21" s="534"/>
      <c r="G21" s="534"/>
      <c r="H21" s="534"/>
      <c r="I21" s="535"/>
      <c r="J21" s="509" t="s">
        <v>186</v>
      </c>
      <c r="K21" s="510"/>
      <c r="L21" s="510"/>
      <c r="M21" s="510"/>
      <c r="N21" s="510"/>
      <c r="O21" s="510"/>
      <c r="P21" s="510"/>
      <c r="Q21" s="510"/>
      <c r="R21" s="510"/>
      <c r="S21" s="510"/>
      <c r="T21" s="510"/>
      <c r="U21" s="510"/>
      <c r="V21" s="510"/>
      <c r="W21" s="510"/>
      <c r="X21" s="510"/>
      <c r="Y21" s="511"/>
      <c r="AB21" s="370" t="s">
        <v>540</v>
      </c>
    </row>
    <row r="22" spans="1:29" ht="27.95" customHeight="1" x14ac:dyDescent="0.25">
      <c r="A22" s="537" t="s">
        <v>187</v>
      </c>
      <c r="B22" s="538"/>
      <c r="C22" s="538"/>
      <c r="D22" s="538"/>
      <c r="E22" s="538"/>
      <c r="F22" s="538"/>
      <c r="G22" s="538"/>
      <c r="H22" s="538"/>
      <c r="I22" s="539"/>
      <c r="J22" s="314" t="s">
        <v>188</v>
      </c>
      <c r="K22" s="536">
        <f>AB22/12</f>
        <v>2.5</v>
      </c>
      <c r="L22" s="536"/>
      <c r="M22" s="536"/>
      <c r="N22" s="314" t="s">
        <v>189</v>
      </c>
      <c r="O22" s="314" t="s">
        <v>475</v>
      </c>
      <c r="P22" s="314"/>
      <c r="Q22" s="314"/>
      <c r="R22" s="314"/>
      <c r="S22" s="314"/>
      <c r="T22" s="314"/>
      <c r="U22" s="314"/>
      <c r="V22" s="314"/>
      <c r="W22" s="314"/>
      <c r="X22" s="314"/>
      <c r="Y22" s="315"/>
      <c r="AA22" s="296" t="s">
        <v>516</v>
      </c>
      <c r="AB22">
        <f>⑦【入力不要】概算額の計算シート!S12</f>
        <v>30</v>
      </c>
      <c r="AC22" s="296" t="s">
        <v>541</v>
      </c>
    </row>
    <row r="23" spans="1:29" ht="27.95" customHeight="1" x14ac:dyDescent="0.25">
      <c r="A23" s="318"/>
      <c r="B23" s="504" t="s">
        <v>191</v>
      </c>
      <c r="C23" s="505"/>
      <c r="D23" s="505"/>
      <c r="E23" s="505"/>
      <c r="F23" s="505"/>
      <c r="G23" s="505"/>
      <c r="H23" s="505"/>
      <c r="I23" s="506"/>
      <c r="J23" s="316" t="s">
        <v>188</v>
      </c>
      <c r="K23" s="507">
        <f>AB23/12</f>
        <v>2.4166666666666665</v>
      </c>
      <c r="L23" s="507"/>
      <c r="M23" s="507"/>
      <c r="N23" s="316" t="s">
        <v>189</v>
      </c>
      <c r="O23" s="316" t="s">
        <v>475</v>
      </c>
      <c r="P23" s="316"/>
      <c r="Q23" s="316"/>
      <c r="R23" s="316"/>
      <c r="S23" s="316"/>
      <c r="T23" s="316"/>
      <c r="U23" s="316"/>
      <c r="V23" s="316"/>
      <c r="W23" s="316"/>
      <c r="X23" s="316"/>
      <c r="Y23" s="317"/>
      <c r="AA23" t="s">
        <v>515</v>
      </c>
      <c r="AB23">
        <f>⑦【入力不要】概算額の計算シート!S13</f>
        <v>29</v>
      </c>
      <c r="AC23" t="s">
        <v>541</v>
      </c>
    </row>
    <row r="24" spans="1:29" ht="27.95" customHeight="1" x14ac:dyDescent="0.25">
      <c r="A24" s="533" t="s">
        <v>192</v>
      </c>
      <c r="B24" s="534"/>
      <c r="C24" s="534"/>
      <c r="D24" s="534"/>
      <c r="E24" s="534"/>
      <c r="F24" s="534"/>
      <c r="G24" s="534"/>
      <c r="H24" s="534"/>
      <c r="I24" s="535"/>
      <c r="J24" s="145" t="s">
        <v>222</v>
      </c>
      <c r="K24" s="552">
        <f>IF(AB22=0,0,AB24/AB22)</f>
        <v>21</v>
      </c>
      <c r="L24" s="552"/>
      <c r="M24" s="144" t="s">
        <v>197</v>
      </c>
      <c r="N24" s="144"/>
      <c r="O24" s="150"/>
      <c r="P24" s="150"/>
      <c r="Q24" s="150"/>
      <c r="R24" s="150"/>
      <c r="S24" s="150"/>
      <c r="T24" s="150"/>
      <c r="U24" s="150"/>
      <c r="V24" s="150"/>
      <c r="W24" s="150"/>
      <c r="X24" s="150"/>
      <c r="Y24" s="151"/>
      <c r="AA24" s="457" t="s">
        <v>539</v>
      </c>
      <c r="AB24">
        <f>'③事業計画書(５)'!G2</f>
        <v>630</v>
      </c>
      <c r="AC24" t="s">
        <v>542</v>
      </c>
    </row>
    <row r="25" spans="1:29" ht="27.95" customHeight="1" x14ac:dyDescent="0.25">
      <c r="A25" s="533" t="s">
        <v>195</v>
      </c>
      <c r="B25" s="534"/>
      <c r="C25" s="534"/>
      <c r="D25" s="534"/>
      <c r="E25" s="534"/>
      <c r="F25" s="534"/>
      <c r="G25" s="534"/>
      <c r="H25" s="534"/>
      <c r="I25" s="535"/>
      <c r="J25" s="509" t="s">
        <v>193</v>
      </c>
      <c r="K25" s="510"/>
      <c r="L25" s="510"/>
      <c r="M25" s="510"/>
      <c r="N25" s="511"/>
      <c r="O25" s="553" t="s">
        <v>196</v>
      </c>
      <c r="P25" s="553"/>
      <c r="Q25" s="510" t="s">
        <v>194</v>
      </c>
      <c r="R25" s="510"/>
      <c r="S25" s="510"/>
      <c r="T25" s="510"/>
      <c r="U25" s="510"/>
      <c r="V25" s="510"/>
      <c r="W25" s="510"/>
      <c r="X25" s="510"/>
      <c r="Y25" s="511"/>
    </row>
    <row r="26" spans="1:29" ht="27.95" customHeight="1" x14ac:dyDescent="0.25">
      <c r="A26" s="549" t="s">
        <v>514</v>
      </c>
      <c r="B26" s="534"/>
      <c r="C26" s="534"/>
      <c r="D26" s="534"/>
      <c r="E26" s="534"/>
      <c r="F26" s="534"/>
      <c r="G26" s="534"/>
      <c r="H26" s="534"/>
      <c r="I26" s="535"/>
      <c r="J26" s="556">
        <v>3</v>
      </c>
      <c r="K26" s="557"/>
      <c r="L26" s="557"/>
      <c r="M26" s="557"/>
      <c r="N26" s="144" t="s">
        <v>197</v>
      </c>
      <c r="O26" s="152"/>
      <c r="P26" s="554"/>
      <c r="Q26" s="554"/>
      <c r="R26" s="554"/>
      <c r="S26" s="554"/>
      <c r="T26" s="554"/>
      <c r="U26" s="554"/>
      <c r="V26" s="554"/>
      <c r="W26" s="554"/>
      <c r="X26" s="554"/>
      <c r="Y26" s="555"/>
    </row>
    <row r="27" spans="1:29" x14ac:dyDescent="0.25">
      <c r="A27" s="133"/>
      <c r="B27" s="133"/>
      <c r="C27" s="133"/>
      <c r="D27" s="133"/>
      <c r="E27" s="133"/>
      <c r="F27" s="133"/>
      <c r="G27" s="133"/>
      <c r="H27" s="133"/>
      <c r="I27" s="133"/>
      <c r="J27" s="133"/>
      <c r="K27" s="133"/>
      <c r="L27" s="133"/>
      <c r="M27" s="133"/>
      <c r="N27" s="133"/>
      <c r="O27" s="133"/>
      <c r="P27" s="133"/>
      <c r="Q27" s="133"/>
      <c r="R27" s="133"/>
      <c r="S27" s="133"/>
      <c r="T27" s="133"/>
      <c r="U27" s="133"/>
      <c r="V27" s="133"/>
      <c r="W27" s="133"/>
      <c r="X27" s="133"/>
      <c r="Y27" s="133"/>
    </row>
    <row r="28" spans="1:29" x14ac:dyDescent="0.25">
      <c r="A28" s="149" t="s">
        <v>198</v>
      </c>
      <c r="B28" s="133"/>
      <c r="C28" s="133"/>
      <c r="D28" s="133"/>
      <c r="E28" s="133"/>
      <c r="F28" s="133"/>
      <c r="G28" s="133"/>
      <c r="H28" s="133"/>
      <c r="I28" s="133"/>
      <c r="J28" s="133"/>
      <c r="K28" s="133"/>
      <c r="L28" s="133"/>
      <c r="M28" s="133"/>
      <c r="N28" s="133"/>
      <c r="O28" s="133"/>
      <c r="P28" s="133"/>
      <c r="Q28" s="133"/>
      <c r="R28" s="133"/>
      <c r="S28" s="133"/>
      <c r="T28" s="133"/>
      <c r="U28" s="133"/>
      <c r="V28" s="133"/>
      <c r="W28" s="133"/>
      <c r="X28" s="133"/>
      <c r="Y28" s="133"/>
    </row>
    <row r="29" spans="1:29" x14ac:dyDescent="0.25">
      <c r="A29" s="153" t="s">
        <v>199</v>
      </c>
      <c r="B29" s="133"/>
      <c r="C29" s="133"/>
      <c r="D29" s="133"/>
      <c r="E29" s="133"/>
      <c r="F29" s="133"/>
      <c r="G29" s="133"/>
      <c r="H29" s="133"/>
      <c r="I29" s="133"/>
      <c r="J29" s="133"/>
      <c r="K29" s="133"/>
      <c r="L29" s="133"/>
      <c r="M29" s="133"/>
      <c r="N29" s="133"/>
      <c r="O29" s="133"/>
      <c r="P29" s="133"/>
      <c r="Q29" s="133"/>
      <c r="R29" s="133"/>
      <c r="S29" s="133"/>
      <c r="T29" s="133"/>
      <c r="U29" s="133"/>
      <c r="V29" s="133"/>
      <c r="W29" s="133"/>
      <c r="X29" s="133"/>
      <c r="Y29" s="133"/>
    </row>
    <row r="30" spans="1:29" ht="39.950000000000003" customHeight="1" x14ac:dyDescent="0.25">
      <c r="A30" s="558" t="s">
        <v>200</v>
      </c>
      <c r="B30" s="558"/>
      <c r="C30" s="558"/>
      <c r="D30" s="558"/>
      <c r="E30" s="558"/>
      <c r="F30" s="558"/>
      <c r="G30" s="558"/>
      <c r="H30" s="558"/>
      <c r="I30" s="558"/>
      <c r="J30" s="558"/>
      <c r="K30" s="558"/>
      <c r="L30" s="558"/>
      <c r="M30" s="558"/>
      <c r="N30" s="558"/>
      <c r="O30" s="558"/>
      <c r="P30" s="558"/>
      <c r="Q30" s="558"/>
      <c r="R30" s="558"/>
      <c r="S30" s="558"/>
      <c r="T30" s="558"/>
      <c r="U30" s="558"/>
      <c r="V30" s="558"/>
      <c r="W30" s="558"/>
      <c r="X30" s="558"/>
      <c r="Y30" s="558"/>
    </row>
    <row r="31" spans="1:29" ht="4.5" customHeight="1" x14ac:dyDescent="0.25">
      <c r="A31" s="133"/>
      <c r="B31" s="133"/>
      <c r="C31" s="133"/>
      <c r="D31" s="135"/>
      <c r="E31" s="135"/>
      <c r="F31" s="135"/>
      <c r="G31" s="135"/>
      <c r="H31" s="135"/>
      <c r="I31" s="135"/>
      <c r="J31" s="135"/>
      <c r="K31" s="135"/>
      <c r="L31" s="135"/>
      <c r="M31" s="135"/>
      <c r="N31" s="135"/>
      <c r="O31" s="135"/>
      <c r="P31" s="135"/>
      <c r="Q31" s="135"/>
      <c r="R31" s="135"/>
      <c r="S31" s="135"/>
      <c r="T31" s="135"/>
      <c r="U31" s="135"/>
      <c r="V31" s="135"/>
      <c r="W31" s="135"/>
      <c r="X31" s="135"/>
      <c r="Y31" s="135"/>
    </row>
    <row r="32" spans="1:29" x14ac:dyDescent="0.25">
      <c r="A32" s="153" t="s">
        <v>201</v>
      </c>
      <c r="B32" s="133"/>
      <c r="C32" s="133"/>
      <c r="D32" s="133"/>
      <c r="E32" s="133"/>
      <c r="F32" s="133"/>
      <c r="G32" s="133"/>
      <c r="H32" s="133"/>
      <c r="I32" s="133"/>
      <c r="J32" s="133"/>
      <c r="K32" s="133"/>
      <c r="L32" s="133"/>
      <c r="M32" s="133"/>
      <c r="N32" s="133"/>
      <c r="O32" s="133"/>
      <c r="P32" s="133"/>
      <c r="Q32" s="133"/>
      <c r="R32" s="133"/>
      <c r="S32" s="133"/>
      <c r="T32" s="133"/>
      <c r="U32" s="133"/>
      <c r="V32" s="133"/>
      <c r="W32" s="133"/>
      <c r="X32" s="133"/>
      <c r="Y32" s="133"/>
    </row>
    <row r="33" spans="1:25" ht="39.950000000000003" customHeight="1" x14ac:dyDescent="0.25">
      <c r="A33" s="558" t="s">
        <v>202</v>
      </c>
      <c r="B33" s="558"/>
      <c r="C33" s="558"/>
      <c r="D33" s="558"/>
      <c r="E33" s="558"/>
      <c r="F33" s="558"/>
      <c r="G33" s="558"/>
      <c r="H33" s="558"/>
      <c r="I33" s="558"/>
      <c r="J33" s="558"/>
      <c r="K33" s="558"/>
      <c r="L33" s="558"/>
      <c r="M33" s="558"/>
      <c r="N33" s="558"/>
      <c r="O33" s="558"/>
      <c r="P33" s="558"/>
      <c r="Q33" s="558"/>
      <c r="R33" s="558"/>
      <c r="S33" s="558"/>
      <c r="T33" s="558"/>
      <c r="U33" s="558"/>
      <c r="V33" s="558"/>
      <c r="W33" s="558"/>
      <c r="X33" s="558"/>
      <c r="Y33" s="558"/>
    </row>
    <row r="34" spans="1:25" ht="5.0999999999999996" customHeight="1" x14ac:dyDescent="0.25">
      <c r="A34" s="133"/>
      <c r="B34" s="133"/>
      <c r="C34" s="133"/>
      <c r="D34" s="134"/>
      <c r="E34" s="134"/>
      <c r="F34" s="134"/>
      <c r="G34" s="134"/>
      <c r="H34" s="134"/>
      <c r="I34" s="134"/>
      <c r="J34" s="134"/>
      <c r="K34" s="134"/>
      <c r="L34" s="134"/>
      <c r="M34" s="134"/>
      <c r="N34" s="134"/>
      <c r="O34" s="134"/>
      <c r="P34" s="134"/>
      <c r="Q34" s="134"/>
      <c r="R34" s="134"/>
      <c r="S34" s="134"/>
      <c r="T34" s="134"/>
      <c r="U34" s="134"/>
      <c r="V34" s="134"/>
      <c r="W34" s="134"/>
      <c r="X34" s="134"/>
      <c r="Y34" s="134"/>
    </row>
    <row r="35" spans="1:25" x14ac:dyDescent="0.25">
      <c r="A35" s="153" t="s">
        <v>204</v>
      </c>
      <c r="B35" s="133"/>
      <c r="C35" s="133"/>
      <c r="D35" s="133"/>
      <c r="E35" s="133"/>
      <c r="F35" s="133"/>
      <c r="G35" s="133"/>
      <c r="H35" s="133"/>
      <c r="I35" s="133"/>
      <c r="J35" s="133"/>
      <c r="K35" s="133"/>
      <c r="L35" s="133"/>
      <c r="M35" s="133"/>
      <c r="N35" s="133"/>
      <c r="O35" s="133"/>
      <c r="P35" s="133"/>
      <c r="Q35" s="133"/>
      <c r="R35" s="133"/>
      <c r="S35" s="133"/>
      <c r="T35" s="133"/>
      <c r="U35" s="133"/>
      <c r="V35" s="133"/>
      <c r="W35" s="133"/>
      <c r="X35" s="133"/>
      <c r="Y35" s="133"/>
    </row>
    <row r="36" spans="1:25" ht="39.950000000000003" customHeight="1" x14ac:dyDescent="0.25">
      <c r="A36" s="558" t="s">
        <v>203</v>
      </c>
      <c r="B36" s="558"/>
      <c r="C36" s="558"/>
      <c r="D36" s="558"/>
      <c r="E36" s="558"/>
      <c r="F36" s="558"/>
      <c r="G36" s="558"/>
      <c r="H36" s="558"/>
      <c r="I36" s="558"/>
      <c r="J36" s="558"/>
      <c r="K36" s="558"/>
      <c r="L36" s="558"/>
      <c r="M36" s="558"/>
      <c r="N36" s="558"/>
      <c r="O36" s="558"/>
      <c r="P36" s="558"/>
      <c r="Q36" s="558"/>
      <c r="R36" s="558"/>
      <c r="S36" s="558"/>
      <c r="T36" s="558"/>
      <c r="U36" s="558"/>
      <c r="V36" s="558"/>
      <c r="W36" s="558"/>
      <c r="X36" s="558"/>
      <c r="Y36" s="558"/>
    </row>
    <row r="37" spans="1:25" ht="5.0999999999999996" customHeight="1" x14ac:dyDescent="0.25">
      <c r="A37" s="133"/>
      <c r="B37" s="133"/>
      <c r="C37" s="133"/>
      <c r="D37" s="133"/>
      <c r="E37" s="133"/>
      <c r="F37" s="133"/>
      <c r="G37" s="133"/>
      <c r="H37" s="133"/>
      <c r="I37" s="133"/>
      <c r="J37" s="133"/>
      <c r="K37" s="133"/>
      <c r="L37" s="133"/>
      <c r="M37" s="133"/>
      <c r="N37" s="133"/>
      <c r="O37" s="133"/>
      <c r="P37" s="133"/>
      <c r="Q37" s="133"/>
      <c r="R37" s="133"/>
      <c r="S37" s="133"/>
      <c r="T37" s="133"/>
      <c r="U37" s="133"/>
      <c r="V37" s="133"/>
      <c r="W37" s="133"/>
      <c r="X37" s="133"/>
      <c r="Y37" s="133"/>
    </row>
    <row r="38" spans="1:25" x14ac:dyDescent="0.25">
      <c r="A38" s="153" t="s">
        <v>205</v>
      </c>
      <c r="B38" s="133"/>
      <c r="C38" s="133"/>
      <c r="D38" s="133"/>
      <c r="E38" s="133"/>
      <c r="F38" s="133"/>
      <c r="G38" s="133"/>
      <c r="H38" s="133"/>
      <c r="I38" s="133"/>
      <c r="J38" s="133"/>
      <c r="K38" s="133"/>
      <c r="L38" s="133"/>
      <c r="M38" s="133"/>
      <c r="N38" s="133"/>
      <c r="O38" s="133"/>
      <c r="P38" s="133"/>
      <c r="Q38" s="133"/>
      <c r="R38" s="133"/>
      <c r="S38" s="133"/>
      <c r="T38" s="133"/>
      <c r="U38" s="133"/>
      <c r="V38" s="133"/>
      <c r="W38" s="133"/>
      <c r="X38" s="133"/>
      <c r="Y38" s="133"/>
    </row>
    <row r="39" spans="1:25" ht="39.950000000000003" customHeight="1" x14ac:dyDescent="0.25">
      <c r="A39" s="558" t="s">
        <v>206</v>
      </c>
      <c r="B39" s="558"/>
      <c r="C39" s="558"/>
      <c r="D39" s="558"/>
      <c r="E39" s="558"/>
      <c r="F39" s="558"/>
      <c r="G39" s="558"/>
      <c r="H39" s="558"/>
      <c r="I39" s="558"/>
      <c r="J39" s="558"/>
      <c r="K39" s="558"/>
      <c r="L39" s="558"/>
      <c r="M39" s="558"/>
      <c r="N39" s="558"/>
      <c r="O39" s="558"/>
      <c r="P39" s="558"/>
      <c r="Q39" s="558"/>
      <c r="R39" s="558"/>
      <c r="S39" s="558"/>
      <c r="T39" s="558"/>
      <c r="U39" s="558"/>
      <c r="V39" s="558"/>
      <c r="W39" s="558"/>
      <c r="X39" s="558"/>
      <c r="Y39" s="558"/>
    </row>
    <row r="40" spans="1:25" ht="5.0999999999999996" customHeight="1" x14ac:dyDescent="0.25"/>
    <row r="41" spans="1:25" x14ac:dyDescent="0.25">
      <c r="A41" s="153" t="s">
        <v>207</v>
      </c>
      <c r="B41" s="133"/>
      <c r="C41" s="133"/>
      <c r="D41" s="133"/>
      <c r="E41" s="133"/>
      <c r="F41" s="133"/>
      <c r="G41" s="133"/>
      <c r="H41" s="133"/>
      <c r="I41" s="133"/>
      <c r="J41" s="133"/>
      <c r="K41" s="133"/>
      <c r="L41" s="133"/>
      <c r="M41" s="133"/>
      <c r="N41" s="133"/>
      <c r="O41" s="133"/>
      <c r="P41" s="133"/>
      <c r="Q41" s="133"/>
      <c r="R41" s="133"/>
      <c r="S41" s="133"/>
      <c r="T41" s="133"/>
      <c r="U41" s="133"/>
      <c r="V41" s="133"/>
      <c r="W41" s="133"/>
      <c r="X41" s="133"/>
      <c r="Y41" s="133"/>
    </row>
    <row r="42" spans="1:25" ht="39.950000000000003" customHeight="1" x14ac:dyDescent="0.25">
      <c r="A42" s="558" t="s">
        <v>208</v>
      </c>
      <c r="B42" s="558"/>
      <c r="C42" s="558"/>
      <c r="D42" s="558"/>
      <c r="E42" s="558"/>
      <c r="F42" s="558"/>
      <c r="G42" s="558"/>
      <c r="H42" s="558"/>
      <c r="I42" s="558"/>
      <c r="J42" s="558"/>
      <c r="K42" s="558"/>
      <c r="L42" s="558"/>
      <c r="M42" s="558"/>
      <c r="N42" s="558"/>
      <c r="O42" s="558"/>
      <c r="P42" s="558"/>
      <c r="Q42" s="558"/>
      <c r="R42" s="558"/>
      <c r="S42" s="558"/>
      <c r="T42" s="558"/>
      <c r="U42" s="558"/>
      <c r="V42" s="558"/>
      <c r="W42" s="558"/>
      <c r="X42" s="558"/>
      <c r="Y42" s="558"/>
    </row>
    <row r="43" spans="1:25" ht="5.0999999999999996" customHeight="1" x14ac:dyDescent="0.25">
      <c r="A43" s="135"/>
      <c r="B43" s="135"/>
      <c r="C43" s="135"/>
      <c r="D43" s="135"/>
      <c r="E43" s="135"/>
      <c r="F43" s="135"/>
      <c r="G43" s="135"/>
      <c r="H43" s="135"/>
      <c r="I43" s="135"/>
      <c r="J43" s="135"/>
      <c r="K43" s="135"/>
      <c r="L43" s="135"/>
      <c r="M43" s="135"/>
      <c r="N43" s="135"/>
      <c r="O43" s="135"/>
      <c r="P43" s="135"/>
      <c r="Q43" s="135"/>
      <c r="R43" s="135"/>
      <c r="S43" s="135"/>
      <c r="T43" s="135"/>
      <c r="U43" s="135"/>
      <c r="V43" s="135"/>
      <c r="W43" s="135"/>
      <c r="X43" s="135"/>
      <c r="Y43" s="135"/>
    </row>
    <row r="44" spans="1:25" x14ac:dyDescent="0.25">
      <c r="A44" s="153" t="s">
        <v>210</v>
      </c>
      <c r="B44" s="133"/>
      <c r="C44" s="133"/>
      <c r="D44" s="133"/>
      <c r="E44" s="133"/>
      <c r="F44" s="133"/>
      <c r="G44" s="133"/>
      <c r="H44" s="133"/>
      <c r="I44" s="133"/>
      <c r="J44" s="133"/>
      <c r="K44" s="133"/>
      <c r="L44" s="133"/>
      <c r="M44" s="133"/>
      <c r="N44" s="133"/>
      <c r="O44" s="133"/>
      <c r="P44" s="133"/>
      <c r="Q44" s="133"/>
      <c r="R44" s="133"/>
      <c r="S44" s="133"/>
      <c r="T44" s="133"/>
      <c r="U44" s="133"/>
      <c r="V44" s="133"/>
      <c r="W44" s="133"/>
      <c r="X44" s="133"/>
      <c r="Y44" s="133"/>
    </row>
    <row r="45" spans="1:25" ht="39.950000000000003" customHeight="1" x14ac:dyDescent="0.25">
      <c r="A45" s="543" t="s">
        <v>209</v>
      </c>
      <c r="B45" s="544"/>
      <c r="C45" s="544"/>
      <c r="D45" s="544"/>
      <c r="E45" s="544"/>
      <c r="F45" s="544"/>
      <c r="G45" s="544"/>
      <c r="H45" s="544"/>
      <c r="I45" s="544"/>
      <c r="J45" s="544"/>
      <c r="K45" s="544"/>
      <c r="L45" s="544"/>
      <c r="M45" s="544"/>
      <c r="N45" s="544"/>
      <c r="O45" s="544"/>
      <c r="P45" s="544"/>
      <c r="Q45" s="544"/>
      <c r="R45" s="544"/>
      <c r="S45" s="544"/>
      <c r="T45" s="544"/>
      <c r="U45" s="544"/>
      <c r="V45" s="544"/>
      <c r="W45" s="544"/>
      <c r="X45" s="544"/>
      <c r="Y45" s="545"/>
    </row>
    <row r="46" spans="1:25" ht="5.0999999999999996" customHeight="1" x14ac:dyDescent="0.25">
      <c r="A46" s="135"/>
      <c r="B46" s="135"/>
      <c r="C46" s="135"/>
      <c r="D46" s="135"/>
      <c r="E46" s="135"/>
      <c r="F46" s="135"/>
      <c r="G46" s="135"/>
      <c r="H46" s="135"/>
      <c r="I46" s="135"/>
      <c r="J46" s="135"/>
      <c r="K46" s="135"/>
      <c r="L46" s="135"/>
      <c r="M46" s="135"/>
      <c r="N46" s="135"/>
      <c r="O46" s="135"/>
      <c r="P46" s="135"/>
      <c r="Q46" s="135"/>
      <c r="R46" s="135"/>
      <c r="S46" s="135"/>
      <c r="T46" s="135"/>
      <c r="U46" s="135"/>
      <c r="V46" s="135"/>
      <c r="W46" s="135"/>
      <c r="X46" s="135"/>
      <c r="Y46" s="135"/>
    </row>
    <row r="47" spans="1:25" x14ac:dyDescent="0.25">
      <c r="A47" s="153" t="s">
        <v>211</v>
      </c>
      <c r="B47" s="133"/>
      <c r="C47" s="133"/>
      <c r="D47" s="133"/>
      <c r="E47" s="133"/>
      <c r="F47" s="133"/>
      <c r="G47" s="133"/>
      <c r="H47" s="133"/>
      <c r="I47" s="133"/>
      <c r="J47" s="133"/>
      <c r="K47" s="133"/>
      <c r="L47" s="133"/>
      <c r="M47" s="133"/>
      <c r="N47" s="133"/>
      <c r="O47" s="133"/>
      <c r="P47" s="133"/>
      <c r="Q47" s="133"/>
      <c r="R47" s="133"/>
      <c r="S47" s="133"/>
      <c r="T47" s="133"/>
      <c r="U47" s="133"/>
      <c r="V47" s="133"/>
      <c r="W47" s="133"/>
      <c r="X47" s="133"/>
      <c r="Y47" s="133"/>
    </row>
    <row r="48" spans="1:25" ht="48" customHeight="1" x14ac:dyDescent="0.25">
      <c r="A48" s="543" t="s">
        <v>212</v>
      </c>
      <c r="B48" s="544"/>
      <c r="C48" s="544"/>
      <c r="D48" s="544"/>
      <c r="E48" s="544"/>
      <c r="F48" s="544"/>
      <c r="G48" s="544"/>
      <c r="H48" s="544"/>
      <c r="I48" s="544"/>
      <c r="J48" s="544"/>
      <c r="K48" s="544"/>
      <c r="L48" s="544"/>
      <c r="M48" s="544"/>
      <c r="N48" s="544"/>
      <c r="O48" s="544"/>
      <c r="P48" s="544"/>
      <c r="Q48" s="544"/>
      <c r="R48" s="544"/>
      <c r="S48" s="544"/>
      <c r="T48" s="544"/>
      <c r="U48" s="544"/>
      <c r="V48" s="544"/>
      <c r="W48" s="544"/>
      <c r="X48" s="544"/>
      <c r="Y48" s="545"/>
    </row>
    <row r="49" spans="1:25" ht="5.0999999999999996" customHeight="1" x14ac:dyDescent="0.25">
      <c r="Y49" s="131"/>
    </row>
    <row r="50" spans="1:25" x14ac:dyDescent="0.25">
      <c r="A50" s="153" t="s">
        <v>213</v>
      </c>
      <c r="B50" s="133"/>
      <c r="C50" s="133"/>
      <c r="D50" s="133"/>
      <c r="E50" s="133"/>
      <c r="F50" s="133"/>
      <c r="G50" s="133"/>
      <c r="H50" s="133"/>
      <c r="I50" s="133"/>
      <c r="J50" s="133"/>
      <c r="K50" s="133"/>
      <c r="L50" s="133"/>
      <c r="M50" s="133"/>
      <c r="N50" s="133"/>
      <c r="O50" s="133"/>
      <c r="P50" s="133"/>
      <c r="Q50" s="133"/>
      <c r="R50" s="133"/>
      <c r="S50" s="133"/>
      <c r="T50" s="133"/>
      <c r="U50" s="133"/>
      <c r="V50" s="133"/>
      <c r="W50" s="133"/>
      <c r="X50" s="133"/>
      <c r="Y50" s="133"/>
    </row>
    <row r="51" spans="1:25" ht="78.75" customHeight="1" x14ac:dyDescent="0.25">
      <c r="A51" s="558" t="s">
        <v>476</v>
      </c>
      <c r="B51" s="558"/>
      <c r="C51" s="558"/>
      <c r="D51" s="558"/>
      <c r="E51" s="558"/>
      <c r="F51" s="558"/>
      <c r="G51" s="558"/>
      <c r="H51" s="558"/>
      <c r="I51" s="558"/>
      <c r="J51" s="558"/>
      <c r="K51" s="558"/>
      <c r="L51" s="558"/>
      <c r="M51" s="558"/>
      <c r="N51" s="558"/>
      <c r="O51" s="558"/>
      <c r="P51" s="558"/>
      <c r="Q51" s="558"/>
      <c r="R51" s="558"/>
      <c r="S51" s="558"/>
      <c r="T51" s="558"/>
      <c r="U51" s="558"/>
      <c r="V51" s="558"/>
      <c r="W51" s="558"/>
      <c r="X51" s="558"/>
      <c r="Y51" s="558"/>
    </row>
    <row r="52" spans="1:25" ht="5.0999999999999996" customHeight="1" x14ac:dyDescent="0.25"/>
    <row r="53" spans="1:25" x14ac:dyDescent="0.25">
      <c r="A53" s="153" t="s">
        <v>214</v>
      </c>
      <c r="B53" s="133"/>
      <c r="C53" s="133"/>
      <c r="D53" s="133"/>
      <c r="E53" s="133"/>
      <c r="F53" s="133"/>
      <c r="G53" s="133"/>
      <c r="H53" s="133"/>
      <c r="I53" s="133"/>
      <c r="J53" s="133"/>
      <c r="K53" s="133"/>
      <c r="L53" s="133"/>
      <c r="M53" s="133"/>
      <c r="N53" s="133"/>
      <c r="O53" s="133"/>
      <c r="P53" s="133"/>
      <c r="Q53" s="133"/>
      <c r="R53" s="133"/>
      <c r="S53" s="133"/>
      <c r="T53" s="133"/>
      <c r="U53" s="133"/>
      <c r="V53" s="133"/>
      <c r="W53" s="133"/>
      <c r="X53" s="133"/>
      <c r="Y53" s="133"/>
    </row>
    <row r="54" spans="1:25" ht="39.950000000000003" customHeight="1" x14ac:dyDescent="0.25">
      <c r="A54" s="558" t="s">
        <v>215</v>
      </c>
      <c r="B54" s="558"/>
      <c r="C54" s="558"/>
      <c r="D54" s="558"/>
      <c r="E54" s="558"/>
      <c r="F54" s="558"/>
      <c r="G54" s="558"/>
      <c r="H54" s="558"/>
      <c r="I54" s="558"/>
      <c r="J54" s="558"/>
      <c r="K54" s="558"/>
      <c r="L54" s="558"/>
      <c r="M54" s="558"/>
      <c r="N54" s="558"/>
      <c r="O54" s="558"/>
      <c r="P54" s="558"/>
      <c r="Q54" s="558"/>
      <c r="R54" s="558"/>
      <c r="S54" s="558"/>
      <c r="T54" s="558"/>
      <c r="U54" s="558"/>
      <c r="V54" s="558"/>
      <c r="W54" s="558"/>
      <c r="X54" s="558"/>
      <c r="Y54" s="558"/>
    </row>
    <row r="55" spans="1:25" ht="5.0999999999999996" customHeight="1" x14ac:dyDescent="0.25"/>
    <row r="56" spans="1:25" x14ac:dyDescent="0.25">
      <c r="A56" s="153" t="s">
        <v>216</v>
      </c>
      <c r="B56" s="133"/>
      <c r="C56" s="133"/>
      <c r="D56" s="133"/>
      <c r="E56" s="133"/>
      <c r="F56" s="133"/>
      <c r="G56" s="133"/>
      <c r="H56" s="133"/>
      <c r="I56" s="133"/>
      <c r="J56" s="133"/>
      <c r="K56" s="133"/>
      <c r="L56" s="133"/>
      <c r="M56" s="133"/>
      <c r="N56" s="133"/>
      <c r="O56" s="133"/>
      <c r="P56" s="133"/>
      <c r="Q56" s="133"/>
      <c r="R56" s="133"/>
      <c r="S56" s="133"/>
      <c r="T56" s="133"/>
      <c r="U56" s="133"/>
      <c r="V56" s="133"/>
      <c r="W56" s="133"/>
      <c r="X56" s="133"/>
      <c r="Y56" s="133"/>
    </row>
    <row r="57" spans="1:25" ht="67.5" customHeight="1" x14ac:dyDescent="0.25">
      <c r="A57" s="558" t="s">
        <v>217</v>
      </c>
      <c r="B57" s="558"/>
      <c r="C57" s="558"/>
      <c r="D57" s="558"/>
      <c r="E57" s="558"/>
      <c r="F57" s="558"/>
      <c r="G57" s="558"/>
      <c r="H57" s="558"/>
      <c r="I57" s="558"/>
      <c r="J57" s="558"/>
      <c r="K57" s="558"/>
      <c r="L57" s="558"/>
      <c r="M57" s="558"/>
      <c r="N57" s="558"/>
      <c r="O57" s="558"/>
      <c r="P57" s="558"/>
      <c r="Q57" s="558"/>
      <c r="R57" s="558"/>
      <c r="S57" s="558"/>
      <c r="T57" s="558"/>
      <c r="U57" s="558"/>
      <c r="V57" s="558"/>
      <c r="W57" s="558"/>
      <c r="X57" s="558"/>
      <c r="Y57" s="558"/>
    </row>
    <row r="59" spans="1:25" ht="17.25" customHeight="1" x14ac:dyDescent="0.25">
      <c r="A59" s="149" t="s">
        <v>511</v>
      </c>
    </row>
    <row r="61" spans="1:25" x14ac:dyDescent="0.25">
      <c r="D61" s="560"/>
      <c r="E61" s="561"/>
      <c r="F61" s="561"/>
      <c r="G61" s="561"/>
      <c r="H61" s="561"/>
      <c r="I61" s="561"/>
      <c r="J61" s="561"/>
      <c r="K61" s="561"/>
      <c r="L61" s="561"/>
      <c r="M61" s="561"/>
      <c r="N61" s="561"/>
      <c r="O61" s="561"/>
      <c r="P61" s="561"/>
      <c r="Q61" s="561"/>
      <c r="R61" s="561"/>
      <c r="S61" s="561"/>
      <c r="T61" s="561"/>
      <c r="U61" s="562"/>
    </row>
    <row r="62" spans="1:25" x14ac:dyDescent="0.25">
      <c r="D62" s="563"/>
      <c r="E62" s="559"/>
      <c r="F62" s="559"/>
      <c r="G62" s="559"/>
      <c r="H62" s="559"/>
      <c r="I62" s="559"/>
      <c r="J62" s="559"/>
      <c r="K62" s="559"/>
      <c r="L62" s="559"/>
      <c r="M62" s="559"/>
      <c r="N62" s="559"/>
      <c r="O62" s="559"/>
      <c r="P62" s="559"/>
      <c r="Q62" s="559"/>
      <c r="R62" s="559"/>
      <c r="S62" s="559"/>
      <c r="T62" s="559"/>
      <c r="U62" s="564"/>
    </row>
    <row r="63" spans="1:25" x14ac:dyDescent="0.25">
      <c r="D63" s="563"/>
      <c r="E63" s="559"/>
      <c r="F63" s="559"/>
      <c r="G63" s="559"/>
      <c r="H63" s="559"/>
      <c r="I63" s="559"/>
      <c r="J63" s="559"/>
      <c r="K63" s="559"/>
      <c r="L63" s="559"/>
      <c r="M63" s="559"/>
      <c r="N63" s="559"/>
      <c r="O63" s="559"/>
      <c r="P63" s="559"/>
      <c r="Q63" s="559"/>
      <c r="R63" s="559"/>
      <c r="S63" s="559"/>
      <c r="T63" s="559"/>
      <c r="U63" s="564"/>
    </row>
    <row r="64" spans="1:25" x14ac:dyDescent="0.25">
      <c r="D64" s="563"/>
      <c r="E64" s="559"/>
      <c r="F64" s="559"/>
      <c r="G64" s="559"/>
      <c r="H64" s="559"/>
      <c r="I64" s="559"/>
      <c r="J64" s="559"/>
      <c r="K64" s="559"/>
      <c r="L64" s="559"/>
      <c r="M64" s="559"/>
      <c r="N64" s="559"/>
      <c r="O64" s="559"/>
      <c r="P64" s="559"/>
      <c r="Q64" s="559"/>
      <c r="R64" s="559"/>
      <c r="S64" s="559"/>
      <c r="T64" s="559"/>
      <c r="U64" s="564"/>
    </row>
    <row r="65" spans="4:21" x14ac:dyDescent="0.25">
      <c r="D65" s="563"/>
      <c r="E65" s="559"/>
      <c r="F65" s="559"/>
      <c r="G65" s="559"/>
      <c r="H65" s="559"/>
      <c r="I65" s="559"/>
      <c r="J65" s="559"/>
      <c r="K65" s="559"/>
      <c r="L65" s="559"/>
      <c r="M65" s="559"/>
      <c r="N65" s="559"/>
      <c r="O65" s="559"/>
      <c r="P65" s="559"/>
      <c r="Q65" s="559"/>
      <c r="R65" s="559"/>
      <c r="S65" s="559"/>
      <c r="T65" s="559"/>
      <c r="U65" s="564"/>
    </row>
    <row r="66" spans="4:21" x14ac:dyDescent="0.25">
      <c r="D66" s="563"/>
      <c r="E66" s="559"/>
      <c r="F66" s="559"/>
      <c r="G66" s="559"/>
      <c r="H66" s="559"/>
      <c r="I66" s="559"/>
      <c r="J66" s="559"/>
      <c r="K66" s="559"/>
      <c r="L66" s="559"/>
      <c r="M66" s="559"/>
      <c r="N66" s="559"/>
      <c r="O66" s="559"/>
      <c r="P66" s="559"/>
      <c r="Q66" s="559"/>
      <c r="R66" s="559"/>
      <c r="S66" s="559"/>
      <c r="T66" s="559"/>
      <c r="U66" s="564"/>
    </row>
    <row r="67" spans="4:21" x14ac:dyDescent="0.25">
      <c r="D67" s="563"/>
      <c r="E67" s="559"/>
      <c r="F67" s="559"/>
      <c r="G67" s="559"/>
      <c r="H67" s="559"/>
      <c r="I67" s="559"/>
      <c r="J67" s="559"/>
      <c r="K67" s="559"/>
      <c r="L67" s="559"/>
      <c r="M67" s="559"/>
      <c r="N67" s="559"/>
      <c r="O67" s="559"/>
      <c r="P67" s="559"/>
      <c r="Q67" s="559"/>
      <c r="R67" s="559"/>
      <c r="S67" s="559"/>
      <c r="T67" s="559"/>
      <c r="U67" s="564"/>
    </row>
    <row r="68" spans="4:21" x14ac:dyDescent="0.25">
      <c r="D68" s="563"/>
      <c r="E68" s="559"/>
      <c r="F68" s="559"/>
      <c r="G68" s="559"/>
      <c r="H68" s="559"/>
      <c r="I68" s="559"/>
      <c r="J68" s="559"/>
      <c r="K68" s="559"/>
      <c r="L68" s="559"/>
      <c r="M68" s="559"/>
      <c r="N68" s="559"/>
      <c r="O68" s="559"/>
      <c r="P68" s="559"/>
      <c r="Q68" s="559"/>
      <c r="R68" s="559"/>
      <c r="S68" s="559"/>
      <c r="T68" s="559"/>
      <c r="U68" s="564"/>
    </row>
    <row r="69" spans="4:21" x14ac:dyDescent="0.25">
      <c r="D69" s="563"/>
      <c r="E69" s="559"/>
      <c r="F69" s="559"/>
      <c r="G69" s="559"/>
      <c r="H69" s="559"/>
      <c r="I69" s="559"/>
      <c r="J69" s="559"/>
      <c r="K69" s="559"/>
      <c r="L69" s="559"/>
      <c r="M69" s="559"/>
      <c r="N69" s="559"/>
      <c r="O69" s="559"/>
      <c r="P69" s="559"/>
      <c r="Q69" s="559"/>
      <c r="R69" s="559"/>
      <c r="S69" s="559"/>
      <c r="T69" s="559"/>
      <c r="U69" s="564"/>
    </row>
    <row r="70" spans="4:21" x14ac:dyDescent="0.25">
      <c r="D70" s="563"/>
      <c r="E70" s="559"/>
      <c r="F70" s="559"/>
      <c r="G70" s="559"/>
      <c r="H70" s="559"/>
      <c r="I70" s="559"/>
      <c r="J70" s="559"/>
      <c r="K70" s="559"/>
      <c r="L70" s="559"/>
      <c r="M70" s="559"/>
      <c r="N70" s="559"/>
      <c r="O70" s="559"/>
      <c r="P70" s="559"/>
      <c r="Q70" s="559"/>
      <c r="R70" s="559"/>
      <c r="S70" s="559"/>
      <c r="T70" s="559"/>
      <c r="U70" s="564"/>
    </row>
    <row r="71" spans="4:21" x14ac:dyDescent="0.25">
      <c r="D71" s="563"/>
      <c r="E71" s="559"/>
      <c r="F71" s="559"/>
      <c r="G71" s="559"/>
      <c r="H71" s="559"/>
      <c r="I71" s="559"/>
      <c r="J71" s="559"/>
      <c r="K71" s="559"/>
      <c r="L71" s="559"/>
      <c r="M71" s="559"/>
      <c r="N71" s="559"/>
      <c r="O71" s="559"/>
      <c r="P71" s="559"/>
      <c r="Q71" s="559"/>
      <c r="R71" s="559"/>
      <c r="S71" s="559"/>
      <c r="T71" s="559"/>
      <c r="U71" s="564"/>
    </row>
    <row r="72" spans="4:21" x14ac:dyDescent="0.25">
      <c r="D72" s="563"/>
      <c r="E72" s="559"/>
      <c r="F72" s="559"/>
      <c r="G72" s="559"/>
      <c r="H72" s="559"/>
      <c r="I72" s="559"/>
      <c r="J72" s="559"/>
      <c r="K72" s="559"/>
      <c r="L72" s="559"/>
      <c r="M72" s="559"/>
      <c r="N72" s="559"/>
      <c r="O72" s="559"/>
      <c r="P72" s="559"/>
      <c r="Q72" s="559"/>
      <c r="R72" s="559"/>
      <c r="S72" s="559"/>
      <c r="T72" s="559"/>
      <c r="U72" s="564"/>
    </row>
    <row r="73" spans="4:21" x14ac:dyDescent="0.25">
      <c r="D73" s="565"/>
      <c r="E73" s="566"/>
      <c r="F73" s="566"/>
      <c r="G73" s="566"/>
      <c r="H73" s="566"/>
      <c r="I73" s="566"/>
      <c r="J73" s="566"/>
      <c r="K73" s="566"/>
      <c r="L73" s="566"/>
      <c r="M73" s="566"/>
      <c r="N73" s="566"/>
      <c r="O73" s="566"/>
      <c r="P73" s="566"/>
      <c r="Q73" s="566"/>
      <c r="R73" s="566"/>
      <c r="S73" s="566"/>
      <c r="T73" s="566"/>
      <c r="U73" s="567"/>
    </row>
    <row r="74" spans="4:21" x14ac:dyDescent="0.25">
      <c r="D74" s="559" t="s">
        <v>223</v>
      </c>
      <c r="E74" s="559"/>
      <c r="F74" s="559"/>
      <c r="G74" s="559"/>
      <c r="H74" s="559"/>
      <c r="I74" s="559"/>
      <c r="J74" s="559"/>
      <c r="K74" s="559"/>
      <c r="L74" s="559"/>
      <c r="M74" s="559"/>
      <c r="N74" s="559"/>
      <c r="O74" s="559"/>
      <c r="P74" s="559"/>
      <c r="Q74" s="559"/>
      <c r="R74" s="559"/>
      <c r="S74" s="559"/>
      <c r="T74" s="559"/>
      <c r="U74" s="559"/>
    </row>
    <row r="76" spans="4:21" x14ac:dyDescent="0.25">
      <c r="D76" s="560"/>
      <c r="E76" s="561"/>
      <c r="F76" s="561"/>
      <c r="G76" s="561"/>
      <c r="H76" s="561"/>
      <c r="I76" s="561"/>
      <c r="J76" s="561"/>
      <c r="K76" s="561"/>
      <c r="L76" s="561"/>
      <c r="M76" s="561"/>
      <c r="N76" s="561"/>
      <c r="O76" s="561"/>
      <c r="P76" s="561"/>
      <c r="Q76" s="561"/>
      <c r="R76" s="561"/>
      <c r="S76" s="561"/>
      <c r="T76" s="561"/>
      <c r="U76" s="562"/>
    </row>
    <row r="77" spans="4:21" x14ac:dyDescent="0.25">
      <c r="D77" s="563"/>
      <c r="E77" s="559"/>
      <c r="F77" s="559"/>
      <c r="G77" s="559"/>
      <c r="H77" s="559"/>
      <c r="I77" s="559"/>
      <c r="J77" s="559"/>
      <c r="K77" s="559"/>
      <c r="L77" s="559"/>
      <c r="M77" s="559"/>
      <c r="N77" s="559"/>
      <c r="O77" s="559"/>
      <c r="P77" s="559"/>
      <c r="Q77" s="559"/>
      <c r="R77" s="559"/>
      <c r="S77" s="559"/>
      <c r="T77" s="559"/>
      <c r="U77" s="564"/>
    </row>
    <row r="78" spans="4:21" x14ac:dyDescent="0.25">
      <c r="D78" s="563"/>
      <c r="E78" s="559"/>
      <c r="F78" s="559"/>
      <c r="G78" s="559"/>
      <c r="H78" s="559"/>
      <c r="I78" s="559"/>
      <c r="J78" s="559"/>
      <c r="K78" s="559"/>
      <c r="L78" s="559"/>
      <c r="M78" s="559"/>
      <c r="N78" s="559"/>
      <c r="O78" s="559"/>
      <c r="P78" s="559"/>
      <c r="Q78" s="559"/>
      <c r="R78" s="559"/>
      <c r="S78" s="559"/>
      <c r="T78" s="559"/>
      <c r="U78" s="564"/>
    </row>
    <row r="79" spans="4:21" x14ac:dyDescent="0.25">
      <c r="D79" s="563"/>
      <c r="E79" s="559"/>
      <c r="F79" s="559"/>
      <c r="G79" s="559"/>
      <c r="H79" s="559"/>
      <c r="I79" s="559"/>
      <c r="J79" s="559"/>
      <c r="K79" s="559"/>
      <c r="L79" s="559"/>
      <c r="M79" s="559"/>
      <c r="N79" s="559"/>
      <c r="O79" s="559"/>
      <c r="P79" s="559"/>
      <c r="Q79" s="559"/>
      <c r="R79" s="559"/>
      <c r="S79" s="559"/>
      <c r="T79" s="559"/>
      <c r="U79" s="564"/>
    </row>
    <row r="80" spans="4:21" x14ac:dyDescent="0.25">
      <c r="D80" s="563"/>
      <c r="E80" s="559"/>
      <c r="F80" s="559"/>
      <c r="G80" s="559"/>
      <c r="H80" s="559"/>
      <c r="I80" s="559"/>
      <c r="J80" s="559"/>
      <c r="K80" s="559"/>
      <c r="L80" s="559"/>
      <c r="M80" s="559"/>
      <c r="N80" s="559"/>
      <c r="O80" s="559"/>
      <c r="P80" s="559"/>
      <c r="Q80" s="559"/>
      <c r="R80" s="559"/>
      <c r="S80" s="559"/>
      <c r="T80" s="559"/>
      <c r="U80" s="564"/>
    </row>
    <row r="81" spans="4:21" x14ac:dyDescent="0.25">
      <c r="D81" s="563"/>
      <c r="E81" s="559"/>
      <c r="F81" s="559"/>
      <c r="G81" s="559"/>
      <c r="H81" s="559"/>
      <c r="I81" s="559"/>
      <c r="J81" s="559"/>
      <c r="K81" s="559"/>
      <c r="L81" s="559"/>
      <c r="M81" s="559"/>
      <c r="N81" s="559"/>
      <c r="O81" s="559"/>
      <c r="P81" s="559"/>
      <c r="Q81" s="559"/>
      <c r="R81" s="559"/>
      <c r="S81" s="559"/>
      <c r="T81" s="559"/>
      <c r="U81" s="564"/>
    </row>
    <row r="82" spans="4:21" x14ac:dyDescent="0.25">
      <c r="D82" s="563"/>
      <c r="E82" s="559"/>
      <c r="F82" s="559"/>
      <c r="G82" s="559"/>
      <c r="H82" s="559"/>
      <c r="I82" s="559"/>
      <c r="J82" s="559"/>
      <c r="K82" s="559"/>
      <c r="L82" s="559"/>
      <c r="M82" s="559"/>
      <c r="N82" s="559"/>
      <c r="O82" s="559"/>
      <c r="P82" s="559"/>
      <c r="Q82" s="559"/>
      <c r="R82" s="559"/>
      <c r="S82" s="559"/>
      <c r="T82" s="559"/>
      <c r="U82" s="564"/>
    </row>
    <row r="83" spans="4:21" x14ac:dyDescent="0.25">
      <c r="D83" s="563"/>
      <c r="E83" s="559"/>
      <c r="F83" s="559"/>
      <c r="G83" s="559"/>
      <c r="H83" s="559"/>
      <c r="I83" s="559"/>
      <c r="J83" s="559"/>
      <c r="K83" s="559"/>
      <c r="L83" s="559"/>
      <c r="M83" s="559"/>
      <c r="N83" s="559"/>
      <c r="O83" s="559"/>
      <c r="P83" s="559"/>
      <c r="Q83" s="559"/>
      <c r="R83" s="559"/>
      <c r="S83" s="559"/>
      <c r="T83" s="559"/>
      <c r="U83" s="564"/>
    </row>
    <row r="84" spans="4:21" x14ac:dyDescent="0.25">
      <c r="D84" s="563"/>
      <c r="E84" s="559"/>
      <c r="F84" s="559"/>
      <c r="G84" s="559"/>
      <c r="H84" s="559"/>
      <c r="I84" s="559"/>
      <c r="J84" s="559"/>
      <c r="K84" s="559"/>
      <c r="L84" s="559"/>
      <c r="M84" s="559"/>
      <c r="N84" s="559"/>
      <c r="O84" s="559"/>
      <c r="P84" s="559"/>
      <c r="Q84" s="559"/>
      <c r="R84" s="559"/>
      <c r="S84" s="559"/>
      <c r="T84" s="559"/>
      <c r="U84" s="564"/>
    </row>
    <row r="85" spans="4:21" x14ac:dyDescent="0.25">
      <c r="D85" s="563"/>
      <c r="E85" s="559"/>
      <c r="F85" s="559"/>
      <c r="G85" s="559"/>
      <c r="H85" s="559"/>
      <c r="I85" s="559"/>
      <c r="J85" s="559"/>
      <c r="K85" s="559"/>
      <c r="L85" s="559"/>
      <c r="M85" s="559"/>
      <c r="N85" s="559"/>
      <c r="O85" s="559"/>
      <c r="P85" s="559"/>
      <c r="Q85" s="559"/>
      <c r="R85" s="559"/>
      <c r="S85" s="559"/>
      <c r="T85" s="559"/>
      <c r="U85" s="564"/>
    </row>
    <row r="86" spans="4:21" x14ac:dyDescent="0.25">
      <c r="D86" s="563"/>
      <c r="E86" s="559"/>
      <c r="F86" s="559"/>
      <c r="G86" s="559"/>
      <c r="H86" s="559"/>
      <c r="I86" s="559"/>
      <c r="J86" s="559"/>
      <c r="K86" s="559"/>
      <c r="L86" s="559"/>
      <c r="M86" s="559"/>
      <c r="N86" s="559"/>
      <c r="O86" s="559"/>
      <c r="P86" s="559"/>
      <c r="Q86" s="559"/>
      <c r="R86" s="559"/>
      <c r="S86" s="559"/>
      <c r="T86" s="559"/>
      <c r="U86" s="564"/>
    </row>
    <row r="87" spans="4:21" x14ac:dyDescent="0.25">
      <c r="D87" s="563"/>
      <c r="E87" s="559"/>
      <c r="F87" s="559"/>
      <c r="G87" s="559"/>
      <c r="H87" s="559"/>
      <c r="I87" s="559"/>
      <c r="J87" s="559"/>
      <c r="K87" s="559"/>
      <c r="L87" s="559"/>
      <c r="M87" s="559"/>
      <c r="N87" s="559"/>
      <c r="O87" s="559"/>
      <c r="P87" s="559"/>
      <c r="Q87" s="559"/>
      <c r="R87" s="559"/>
      <c r="S87" s="559"/>
      <c r="T87" s="559"/>
      <c r="U87" s="564"/>
    </row>
    <row r="88" spans="4:21" x14ac:dyDescent="0.25">
      <c r="D88" s="565"/>
      <c r="E88" s="566"/>
      <c r="F88" s="566"/>
      <c r="G88" s="566"/>
      <c r="H88" s="566"/>
      <c r="I88" s="566"/>
      <c r="J88" s="566"/>
      <c r="K88" s="566"/>
      <c r="L88" s="566"/>
      <c r="M88" s="566"/>
      <c r="N88" s="566"/>
      <c r="O88" s="566"/>
      <c r="P88" s="566"/>
      <c r="Q88" s="566"/>
      <c r="R88" s="566"/>
      <c r="S88" s="566"/>
      <c r="T88" s="566"/>
      <c r="U88" s="567"/>
    </row>
    <row r="89" spans="4:21" x14ac:dyDescent="0.25">
      <c r="D89" s="559" t="s">
        <v>224</v>
      </c>
      <c r="E89" s="559"/>
      <c r="F89" s="559"/>
      <c r="G89" s="559"/>
      <c r="H89" s="559"/>
      <c r="I89" s="559"/>
      <c r="J89" s="559"/>
      <c r="K89" s="559"/>
      <c r="L89" s="559"/>
      <c r="M89" s="559"/>
      <c r="N89" s="559"/>
      <c r="O89" s="559"/>
      <c r="P89" s="559"/>
      <c r="Q89" s="559"/>
      <c r="R89" s="559"/>
      <c r="S89" s="559"/>
      <c r="T89" s="559"/>
      <c r="U89" s="559"/>
    </row>
    <row r="91" spans="4:21" x14ac:dyDescent="0.25">
      <c r="D91" s="560"/>
      <c r="E91" s="561"/>
      <c r="F91" s="561"/>
      <c r="G91" s="561"/>
      <c r="H91" s="561"/>
      <c r="I91" s="561"/>
      <c r="J91" s="561"/>
      <c r="K91" s="561"/>
      <c r="L91" s="561"/>
      <c r="M91" s="561"/>
      <c r="N91" s="561"/>
      <c r="O91" s="561"/>
      <c r="P91" s="561"/>
      <c r="Q91" s="561"/>
      <c r="R91" s="561"/>
      <c r="S91" s="561"/>
      <c r="T91" s="561"/>
      <c r="U91" s="562"/>
    </row>
    <row r="92" spans="4:21" x14ac:dyDescent="0.25">
      <c r="D92" s="563"/>
      <c r="E92" s="559"/>
      <c r="F92" s="559"/>
      <c r="G92" s="559"/>
      <c r="H92" s="559"/>
      <c r="I92" s="559"/>
      <c r="J92" s="559"/>
      <c r="K92" s="559"/>
      <c r="L92" s="559"/>
      <c r="M92" s="559"/>
      <c r="N92" s="559"/>
      <c r="O92" s="559"/>
      <c r="P92" s="559"/>
      <c r="Q92" s="559"/>
      <c r="R92" s="559"/>
      <c r="S92" s="559"/>
      <c r="T92" s="559"/>
      <c r="U92" s="564"/>
    </row>
    <row r="93" spans="4:21" x14ac:dyDescent="0.25">
      <c r="D93" s="563"/>
      <c r="E93" s="559"/>
      <c r="F93" s="559"/>
      <c r="G93" s="559"/>
      <c r="H93" s="559"/>
      <c r="I93" s="559"/>
      <c r="J93" s="559"/>
      <c r="K93" s="559"/>
      <c r="L93" s="559"/>
      <c r="M93" s="559"/>
      <c r="N93" s="559"/>
      <c r="O93" s="559"/>
      <c r="P93" s="559"/>
      <c r="Q93" s="559"/>
      <c r="R93" s="559"/>
      <c r="S93" s="559"/>
      <c r="T93" s="559"/>
      <c r="U93" s="564"/>
    </row>
    <row r="94" spans="4:21" x14ac:dyDescent="0.25">
      <c r="D94" s="563"/>
      <c r="E94" s="559"/>
      <c r="F94" s="559"/>
      <c r="G94" s="559"/>
      <c r="H94" s="559"/>
      <c r="I94" s="559"/>
      <c r="J94" s="559"/>
      <c r="K94" s="559"/>
      <c r="L94" s="559"/>
      <c r="M94" s="559"/>
      <c r="N94" s="559"/>
      <c r="O94" s="559"/>
      <c r="P94" s="559"/>
      <c r="Q94" s="559"/>
      <c r="R94" s="559"/>
      <c r="S94" s="559"/>
      <c r="T94" s="559"/>
      <c r="U94" s="564"/>
    </row>
    <row r="95" spans="4:21" x14ac:dyDescent="0.25">
      <c r="D95" s="563"/>
      <c r="E95" s="559"/>
      <c r="F95" s="559"/>
      <c r="G95" s="559"/>
      <c r="H95" s="559"/>
      <c r="I95" s="559"/>
      <c r="J95" s="559"/>
      <c r="K95" s="559"/>
      <c r="L95" s="559"/>
      <c r="M95" s="559"/>
      <c r="N95" s="559"/>
      <c r="O95" s="559"/>
      <c r="P95" s="559"/>
      <c r="Q95" s="559"/>
      <c r="R95" s="559"/>
      <c r="S95" s="559"/>
      <c r="T95" s="559"/>
      <c r="U95" s="564"/>
    </row>
    <row r="96" spans="4:21" x14ac:dyDescent="0.25">
      <c r="D96" s="563"/>
      <c r="E96" s="559"/>
      <c r="F96" s="559"/>
      <c r="G96" s="559"/>
      <c r="H96" s="559"/>
      <c r="I96" s="559"/>
      <c r="J96" s="559"/>
      <c r="K96" s="559"/>
      <c r="L96" s="559"/>
      <c r="M96" s="559"/>
      <c r="N96" s="559"/>
      <c r="O96" s="559"/>
      <c r="P96" s="559"/>
      <c r="Q96" s="559"/>
      <c r="R96" s="559"/>
      <c r="S96" s="559"/>
      <c r="T96" s="559"/>
      <c r="U96" s="564"/>
    </row>
    <row r="97" spans="4:21" x14ac:dyDescent="0.25">
      <c r="D97" s="563"/>
      <c r="E97" s="559"/>
      <c r="F97" s="559"/>
      <c r="G97" s="559"/>
      <c r="H97" s="559"/>
      <c r="I97" s="559"/>
      <c r="J97" s="559"/>
      <c r="K97" s="559"/>
      <c r="L97" s="559"/>
      <c r="M97" s="559"/>
      <c r="N97" s="559"/>
      <c r="O97" s="559"/>
      <c r="P97" s="559"/>
      <c r="Q97" s="559"/>
      <c r="R97" s="559"/>
      <c r="S97" s="559"/>
      <c r="T97" s="559"/>
      <c r="U97" s="564"/>
    </row>
    <row r="98" spans="4:21" x14ac:dyDescent="0.25">
      <c r="D98" s="563"/>
      <c r="E98" s="559"/>
      <c r="F98" s="559"/>
      <c r="G98" s="559"/>
      <c r="H98" s="559"/>
      <c r="I98" s="559"/>
      <c r="J98" s="559"/>
      <c r="K98" s="559"/>
      <c r="L98" s="559"/>
      <c r="M98" s="559"/>
      <c r="N98" s="559"/>
      <c r="O98" s="559"/>
      <c r="P98" s="559"/>
      <c r="Q98" s="559"/>
      <c r="R98" s="559"/>
      <c r="S98" s="559"/>
      <c r="T98" s="559"/>
      <c r="U98" s="564"/>
    </row>
    <row r="99" spans="4:21" x14ac:dyDescent="0.25">
      <c r="D99" s="563"/>
      <c r="E99" s="559"/>
      <c r="F99" s="559"/>
      <c r="G99" s="559"/>
      <c r="H99" s="559"/>
      <c r="I99" s="559"/>
      <c r="J99" s="559"/>
      <c r="K99" s="559"/>
      <c r="L99" s="559"/>
      <c r="M99" s="559"/>
      <c r="N99" s="559"/>
      <c r="O99" s="559"/>
      <c r="P99" s="559"/>
      <c r="Q99" s="559"/>
      <c r="R99" s="559"/>
      <c r="S99" s="559"/>
      <c r="T99" s="559"/>
      <c r="U99" s="564"/>
    </row>
    <row r="100" spans="4:21" x14ac:dyDescent="0.25">
      <c r="D100" s="563"/>
      <c r="E100" s="559"/>
      <c r="F100" s="559"/>
      <c r="G100" s="559"/>
      <c r="H100" s="559"/>
      <c r="I100" s="559"/>
      <c r="J100" s="559"/>
      <c r="K100" s="559"/>
      <c r="L100" s="559"/>
      <c r="M100" s="559"/>
      <c r="N100" s="559"/>
      <c r="O100" s="559"/>
      <c r="P100" s="559"/>
      <c r="Q100" s="559"/>
      <c r="R100" s="559"/>
      <c r="S100" s="559"/>
      <c r="T100" s="559"/>
      <c r="U100" s="564"/>
    </row>
    <row r="101" spans="4:21" x14ac:dyDescent="0.25">
      <c r="D101" s="563"/>
      <c r="E101" s="559"/>
      <c r="F101" s="559"/>
      <c r="G101" s="559"/>
      <c r="H101" s="559"/>
      <c r="I101" s="559"/>
      <c r="J101" s="559"/>
      <c r="K101" s="559"/>
      <c r="L101" s="559"/>
      <c r="M101" s="559"/>
      <c r="N101" s="559"/>
      <c r="O101" s="559"/>
      <c r="P101" s="559"/>
      <c r="Q101" s="559"/>
      <c r="R101" s="559"/>
      <c r="S101" s="559"/>
      <c r="T101" s="559"/>
      <c r="U101" s="564"/>
    </row>
    <row r="102" spans="4:21" x14ac:dyDescent="0.25">
      <c r="D102" s="563"/>
      <c r="E102" s="559"/>
      <c r="F102" s="559"/>
      <c r="G102" s="559"/>
      <c r="H102" s="559"/>
      <c r="I102" s="559"/>
      <c r="J102" s="559"/>
      <c r="K102" s="559"/>
      <c r="L102" s="559"/>
      <c r="M102" s="559"/>
      <c r="N102" s="559"/>
      <c r="O102" s="559"/>
      <c r="P102" s="559"/>
      <c r="Q102" s="559"/>
      <c r="R102" s="559"/>
      <c r="S102" s="559"/>
      <c r="T102" s="559"/>
      <c r="U102" s="564"/>
    </row>
    <row r="103" spans="4:21" x14ac:dyDescent="0.25">
      <c r="D103" s="565"/>
      <c r="E103" s="566"/>
      <c r="F103" s="566"/>
      <c r="G103" s="566"/>
      <c r="H103" s="566"/>
      <c r="I103" s="566"/>
      <c r="J103" s="566"/>
      <c r="K103" s="566"/>
      <c r="L103" s="566"/>
      <c r="M103" s="566"/>
      <c r="N103" s="566"/>
      <c r="O103" s="566"/>
      <c r="P103" s="566"/>
      <c r="Q103" s="566"/>
      <c r="R103" s="566"/>
      <c r="S103" s="566"/>
      <c r="T103" s="566"/>
      <c r="U103" s="567"/>
    </row>
    <row r="104" spans="4:21" x14ac:dyDescent="0.25">
      <c r="D104" s="559" t="s">
        <v>225</v>
      </c>
      <c r="E104" s="559"/>
      <c r="F104" s="559"/>
      <c r="G104" s="559"/>
      <c r="H104" s="559"/>
      <c r="I104" s="559"/>
      <c r="J104" s="559"/>
      <c r="K104" s="559"/>
      <c r="L104" s="559"/>
      <c r="M104" s="559"/>
      <c r="N104" s="559"/>
      <c r="O104" s="559"/>
      <c r="P104" s="559"/>
      <c r="Q104" s="559"/>
      <c r="R104" s="559"/>
      <c r="S104" s="559"/>
      <c r="T104" s="559"/>
      <c r="U104" s="559"/>
    </row>
  </sheetData>
  <mergeCells count="57">
    <mergeCell ref="D104:U104"/>
    <mergeCell ref="D61:U73"/>
    <mergeCell ref="D74:U74"/>
    <mergeCell ref="D76:U88"/>
    <mergeCell ref="D89:U89"/>
    <mergeCell ref="D91:U103"/>
    <mergeCell ref="A51:Y51"/>
    <mergeCell ref="A54:Y54"/>
    <mergeCell ref="A57:Y57"/>
    <mergeCell ref="A30:Y30"/>
    <mergeCell ref="A33:Y33"/>
    <mergeCell ref="A36:Y36"/>
    <mergeCell ref="A39:Y39"/>
    <mergeCell ref="A42:Y42"/>
    <mergeCell ref="A45:Y45"/>
    <mergeCell ref="A48:Y48"/>
    <mergeCell ref="K24:L24"/>
    <mergeCell ref="J25:N25"/>
    <mergeCell ref="O25:P25"/>
    <mergeCell ref="A26:I26"/>
    <mergeCell ref="P26:Y26"/>
    <mergeCell ref="J26:M26"/>
    <mergeCell ref="A24:I24"/>
    <mergeCell ref="A25:I25"/>
    <mergeCell ref="Q25:Y25"/>
    <mergeCell ref="J16:Y16"/>
    <mergeCell ref="A19:I19"/>
    <mergeCell ref="J19:Y19"/>
    <mergeCell ref="J20:Y20"/>
    <mergeCell ref="A20:I20"/>
    <mergeCell ref="A21:I21"/>
    <mergeCell ref="J21:Y21"/>
    <mergeCell ref="K22:M22"/>
    <mergeCell ref="A22:I22"/>
    <mergeCell ref="A18:I18"/>
    <mergeCell ref="H10:Y10"/>
    <mergeCell ref="H8:Y8"/>
    <mergeCell ref="H7:Y7"/>
    <mergeCell ref="A9:G10"/>
    <mergeCell ref="I9:J9"/>
    <mergeCell ref="L9:Y9"/>
    <mergeCell ref="B23:I23"/>
    <mergeCell ref="K23:M23"/>
    <mergeCell ref="A3:Y4"/>
    <mergeCell ref="A8:G8"/>
    <mergeCell ref="A7:G7"/>
    <mergeCell ref="J18:Y18"/>
    <mergeCell ref="K13:Y13"/>
    <mergeCell ref="K17:R17"/>
    <mergeCell ref="A16:I17"/>
    <mergeCell ref="T17:Y17"/>
    <mergeCell ref="H13:J13"/>
    <mergeCell ref="H11:J11"/>
    <mergeCell ref="H12:J12"/>
    <mergeCell ref="A11:G13"/>
    <mergeCell ref="K11:Y11"/>
    <mergeCell ref="K12:Y12"/>
  </mergeCells>
  <phoneticPr fontId="1"/>
  <dataValidations count="1">
    <dataValidation type="list" allowBlank="1" showInputMessage="1" showErrorMessage="1" sqref="S17 J17 C34" xr:uid="{10C8209E-46FF-4E84-B08C-B559F2B24DDE}">
      <formula1>"□,■"</formula1>
    </dataValidation>
  </dataValidations>
  <pageMargins left="0.7" right="0.7" top="0.75" bottom="0.75" header="0.3" footer="0.3"/>
  <pageSetup paperSize="9" scale="95" orientation="portrait" horizontalDpi="300" verticalDpi="300" r:id="rId1"/>
  <rowBreaks count="2" manualBreakCount="2">
    <brk id="27" max="24" man="1"/>
    <brk id="58" max="2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CAE2A-D5F5-4EC5-A3B1-BAC0C0028495}">
  <dimension ref="A1:M34"/>
  <sheetViews>
    <sheetView view="pageBreakPreview" zoomScale="85" zoomScaleNormal="85" zoomScaleSheetLayoutView="85" workbookViewId="0">
      <selection activeCell="M9" sqref="M9"/>
    </sheetView>
  </sheetViews>
  <sheetFormatPr defaultRowHeight="15.75" x14ac:dyDescent="0.25"/>
  <cols>
    <col min="1" max="1" width="7.33203125" customWidth="1"/>
    <col min="2" max="2" width="30.21875" customWidth="1"/>
    <col min="3" max="3" width="14.44140625" customWidth="1"/>
    <col min="4" max="4" width="17.109375" customWidth="1"/>
    <col min="5" max="5" width="8.88671875" style="364"/>
    <col min="6" max="6" width="16.44140625" bestFit="1" customWidth="1"/>
    <col min="13" max="13" width="60.88671875" customWidth="1"/>
  </cols>
  <sheetData>
    <row r="1" spans="1:13" x14ac:dyDescent="0.25">
      <c r="A1" s="354" t="s">
        <v>598</v>
      </c>
    </row>
    <row r="2" spans="1:13" ht="38.25" customHeight="1" x14ac:dyDescent="0.25">
      <c r="B2" s="355"/>
      <c r="C2" s="355"/>
      <c r="D2" s="355"/>
      <c r="G2">
        <f>SUM(T_年間事業計画[利用想定人数])</f>
        <v>630</v>
      </c>
    </row>
    <row r="3" spans="1:13" ht="19.5" customHeight="1" x14ac:dyDescent="0.25">
      <c r="A3" s="461" t="s">
        <v>219</v>
      </c>
      <c r="B3" s="461" t="s">
        <v>218</v>
      </c>
      <c r="C3" s="461" t="s">
        <v>220</v>
      </c>
      <c r="D3" s="461" t="s">
        <v>221</v>
      </c>
      <c r="E3" s="353" t="s">
        <v>502</v>
      </c>
      <c r="F3" s="353" t="s">
        <v>503</v>
      </c>
      <c r="M3" s="365"/>
    </row>
    <row r="4" spans="1:13" ht="20.100000000000001" customHeight="1" x14ac:dyDescent="0.25">
      <c r="A4" s="356">
        <f>IF(T_年間事業計画[[#This Row],[開催予定日]]="","",COUNTIF(INDEX(T_年間事業計画[開催予定日],1):T_年間事業計画[[#This Row],[開催予定日]],"&lt;&gt;"))</f>
        <v>1</v>
      </c>
      <c r="B4" s="467">
        <v>46113</v>
      </c>
      <c r="C4" s="357" t="s">
        <v>155</v>
      </c>
      <c r="D4" s="357">
        <v>20</v>
      </c>
      <c r="E4" s="367" t="str">
        <f>IF(ISNUMBER(MATCH(T_年間事業計画[[#This Row],[開催予定日]], T_長期休業日[長期休業日], 0)), "※", "")</f>
        <v>※</v>
      </c>
      <c r="F4" s="368" t="str">
        <f>IF(T_年間事業計画[[#This Row],[開催予定日]]="","",IF(COUNTIF(T_年間事業計画[開催予定日],T_年間事業計画[[#This Row],[開催予定日]])&gt;1,"日付が重複しています",""))</f>
        <v/>
      </c>
    </row>
    <row r="5" spans="1:13" ht="20.100000000000001" customHeight="1" x14ac:dyDescent="0.25">
      <c r="A5" s="458">
        <f>IF(T_年間事業計画[[#This Row],[開催予定日]]="","",COUNTIF(INDEX(T_年間事業計画[開催予定日],1):T_年間事業計画[[#This Row],[開催予定日]],"&lt;&gt;"))</f>
        <v>2</v>
      </c>
      <c r="B5" s="467">
        <v>46114</v>
      </c>
      <c r="C5" s="357" t="s">
        <v>155</v>
      </c>
      <c r="D5" s="357">
        <v>20</v>
      </c>
      <c r="E5" s="462" t="str">
        <f>IF(ISNUMBER(MATCH(T_年間事業計画[[#This Row],[開催予定日]], T_長期休業日[長期休業日], 0)), "※", "")</f>
        <v>※</v>
      </c>
      <c r="F5" s="460" t="str">
        <f>IF(T_年間事業計画[[#This Row],[開催予定日]]="","",IF(COUNTIF(T_年間事業計画[開催予定日],T_年間事業計画[[#This Row],[開催予定日]])&gt;1,"日付が重複しています",""))</f>
        <v/>
      </c>
    </row>
    <row r="6" spans="1:13" ht="20.100000000000001" customHeight="1" x14ac:dyDescent="0.25">
      <c r="A6" s="458">
        <f>IF(T_年間事業計画[[#This Row],[開催予定日]]="","",COUNTIF(INDEX(T_年間事業計画[開催予定日],1):T_年間事業計画[[#This Row],[開催予定日]],"&lt;&gt;"))</f>
        <v>3</v>
      </c>
      <c r="B6" s="467">
        <v>46115</v>
      </c>
      <c r="C6" s="357" t="s">
        <v>155</v>
      </c>
      <c r="D6" s="357">
        <v>20</v>
      </c>
      <c r="E6" s="462" t="str">
        <f>IF(ISNUMBER(MATCH(T_年間事業計画[[#This Row],[開催予定日]], T_長期休業日[長期休業日], 0)), "※", "")</f>
        <v>※</v>
      </c>
      <c r="F6" s="460" t="str">
        <f>IF(T_年間事業計画[[#This Row],[開催予定日]]="","",IF(COUNTIF(T_年間事業計画[開催予定日],T_年間事業計画[[#This Row],[開催予定日]])&gt;1,"日付が重複しています",""))</f>
        <v/>
      </c>
    </row>
    <row r="7" spans="1:13" ht="20.100000000000001" customHeight="1" x14ac:dyDescent="0.25">
      <c r="A7" s="458">
        <f>IF(T_年間事業計画[[#This Row],[開催予定日]]="","",COUNTIF(INDEX(T_年間事業計画[開催予定日],1):T_年間事業計画[[#This Row],[開催予定日]],"&lt;&gt;"))</f>
        <v>4</v>
      </c>
      <c r="B7" s="467">
        <v>46141</v>
      </c>
      <c r="C7" s="357" t="s">
        <v>155</v>
      </c>
      <c r="D7" s="357">
        <v>20</v>
      </c>
      <c r="E7" s="462" t="str">
        <f>IF(ISNUMBER(MATCH(T_年間事業計画[[#This Row],[開催予定日]], T_長期休業日[長期休業日], 0)), "※", "")</f>
        <v/>
      </c>
      <c r="F7" s="460" t="str">
        <f>IF(T_年間事業計画[[#This Row],[開催予定日]]="","",IF(COUNTIF(T_年間事業計画[開催予定日],T_年間事業計画[[#This Row],[開催予定日]])&gt;1,"日付が重複しています",""))</f>
        <v/>
      </c>
    </row>
    <row r="8" spans="1:13" ht="20.100000000000001" customHeight="1" x14ac:dyDescent="0.25">
      <c r="A8" s="458">
        <f>IF(T_年間事業計画[[#This Row],[開催予定日]]="","",COUNTIF(INDEX(T_年間事業計画[開催予定日],1):T_年間事業計画[[#This Row],[開催予定日]],"&lt;&gt;"))</f>
        <v>5</v>
      </c>
      <c r="B8" s="467">
        <v>46142</v>
      </c>
      <c r="C8" s="357" t="s">
        <v>155</v>
      </c>
      <c r="D8" s="357">
        <v>20</v>
      </c>
      <c r="E8" s="462" t="str">
        <f>IF(ISNUMBER(MATCH(T_年間事業計画[[#This Row],[開催予定日]], T_長期休業日[長期休業日], 0)), "※", "")</f>
        <v/>
      </c>
      <c r="F8" s="460" t="str">
        <f>IF(T_年間事業計画[[#This Row],[開催予定日]]="","",IF(COUNTIF(T_年間事業計画[開催予定日],T_年間事業計画[[#This Row],[開催予定日]])&gt;1,"日付が重複しています",""))</f>
        <v/>
      </c>
    </row>
    <row r="9" spans="1:13" ht="20.100000000000001" customHeight="1" x14ac:dyDescent="0.25">
      <c r="A9" s="458">
        <f>IF(T_年間事業計画[[#This Row],[開催予定日]]="","",COUNTIF(INDEX(T_年間事業計画[開催予定日],1):T_年間事業計画[[#This Row],[開催予定日]],"&lt;&gt;"))</f>
        <v>6</v>
      </c>
      <c r="B9" s="467">
        <v>46143</v>
      </c>
      <c r="C9" s="357" t="s">
        <v>155</v>
      </c>
      <c r="D9" s="357">
        <v>30</v>
      </c>
      <c r="E9" s="462" t="str">
        <f>IF(ISNUMBER(MATCH(T_年間事業計画[[#This Row],[開催予定日]], T_長期休業日[長期休業日], 0)), "※", "")</f>
        <v/>
      </c>
      <c r="F9" s="460" t="str">
        <f>IF(T_年間事業計画[[#This Row],[開催予定日]]="","",IF(COUNTIF(T_年間事業計画[開催予定日],T_年間事業計画[[#This Row],[開催予定日]])&gt;1,"日付が重複しています",""))</f>
        <v/>
      </c>
    </row>
    <row r="10" spans="1:13" ht="20.100000000000001" customHeight="1" x14ac:dyDescent="0.25">
      <c r="A10" s="458">
        <f>IF(T_年間事業計画[[#This Row],[開催予定日]]="","",COUNTIF(INDEX(T_年間事業計画[開催予定日],1):T_年間事業計画[[#This Row],[開催予定日]],"&lt;&gt;"))</f>
        <v>7</v>
      </c>
      <c r="B10" s="467">
        <v>46178</v>
      </c>
      <c r="C10" s="357" t="s">
        <v>155</v>
      </c>
      <c r="D10" s="357">
        <v>20</v>
      </c>
      <c r="E10" s="462" t="str">
        <f>IF(ISNUMBER(MATCH(T_年間事業計画[[#This Row],[開催予定日]], T_長期休業日[長期休業日], 0)), "※", "")</f>
        <v/>
      </c>
      <c r="F10" s="460" t="str">
        <f>IF(T_年間事業計画[[#This Row],[開催予定日]]="","",IF(COUNTIF(T_年間事業計画[開催予定日],T_年間事業計画[[#This Row],[開催予定日]])&gt;1,"日付が重複しています",""))</f>
        <v/>
      </c>
    </row>
    <row r="11" spans="1:13" ht="20.100000000000001" customHeight="1" x14ac:dyDescent="0.25">
      <c r="A11" s="356">
        <f>IF(T_年間事業計画[[#This Row],[開催予定日]]="","",COUNTIF(INDEX(T_年間事業計画[開催予定日],1):T_年間事業計画[[#This Row],[開催予定日]],"&lt;&gt;"))</f>
        <v>8</v>
      </c>
      <c r="B11" s="467">
        <v>46204</v>
      </c>
      <c r="C11" s="357" t="s">
        <v>68</v>
      </c>
      <c r="D11" s="357">
        <v>20</v>
      </c>
      <c r="E11" s="364" t="str">
        <f>IF(ISNUMBER(MATCH(T_年間事業計画[[#This Row],[開催予定日]], T_長期休業日[長期休業日], 0)), "※", "")</f>
        <v/>
      </c>
      <c r="F11" s="368" t="str">
        <f>IF(T_年間事業計画[[#This Row],[開催予定日]]="","",IF(COUNTIF(T_年間事業計画[開催予定日],T_年間事業計画[[#This Row],[開催予定日]])&gt;1,"日付が重複しています",""))</f>
        <v/>
      </c>
      <c r="G11" s="366"/>
    </row>
    <row r="12" spans="1:13" ht="20.100000000000001" customHeight="1" x14ac:dyDescent="0.25">
      <c r="A12" s="356">
        <f>IF(T_年間事業計画[[#This Row],[開催予定日]]="","",COUNTIF(INDEX(T_年間事業計画[開催予定日],1):T_年間事業計画[[#This Row],[開催予定日]],"&lt;&gt;"))</f>
        <v>9</v>
      </c>
      <c r="B12" s="467">
        <v>46205</v>
      </c>
      <c r="C12" s="357" t="s">
        <v>155</v>
      </c>
      <c r="D12" s="357">
        <v>20</v>
      </c>
      <c r="E12" s="364" t="str">
        <f>IF(ISNUMBER(MATCH(T_年間事業計画[[#This Row],[開催予定日]], T_長期休業日[長期休業日], 0)), "※", "")</f>
        <v/>
      </c>
      <c r="F12" s="368" t="str">
        <f>IF(T_年間事業計画[[#This Row],[開催予定日]]="","",IF(COUNTIF(T_年間事業計画[開催予定日],T_年間事業計画[[#This Row],[開催予定日]])&gt;1,"日付が重複しています",""))</f>
        <v/>
      </c>
    </row>
    <row r="13" spans="1:13" ht="20.100000000000001" customHeight="1" x14ac:dyDescent="0.25">
      <c r="A13" s="356">
        <f>IF(T_年間事業計画[[#This Row],[開催予定日]]="","",COUNTIF(INDEX(T_年間事業計画[開催予定日],1):T_年間事業計画[[#This Row],[開催予定日]],"&lt;&gt;"))</f>
        <v>10</v>
      </c>
      <c r="B13" s="467">
        <v>46206</v>
      </c>
      <c r="C13" s="357" t="s">
        <v>155</v>
      </c>
      <c r="D13" s="357">
        <v>20</v>
      </c>
      <c r="E13" s="364" t="str">
        <f>IF(ISNUMBER(MATCH(T_年間事業計画[[#This Row],[開催予定日]], T_長期休業日[長期休業日], 0)), "※", "")</f>
        <v/>
      </c>
      <c r="F13" s="368" t="str">
        <f>IF(T_年間事業計画[[#This Row],[開催予定日]]="","",IF(COUNTIF(T_年間事業計画[開催予定日],T_年間事業計画[[#This Row],[開催予定日]])&gt;1,"日付が重複しています",""))</f>
        <v/>
      </c>
    </row>
    <row r="14" spans="1:13" ht="20.100000000000001" customHeight="1" x14ac:dyDescent="0.25">
      <c r="A14" s="356">
        <f>IF(T_年間事業計画[[#This Row],[開催予定日]]="","",COUNTIF(INDEX(T_年間事業計画[開催予定日],1):T_年間事業計画[[#This Row],[開催予定日]],"&lt;&gt;"))</f>
        <v>11</v>
      </c>
      <c r="B14" s="467">
        <v>46207</v>
      </c>
      <c r="C14" s="357" t="s">
        <v>155</v>
      </c>
      <c r="D14" s="357">
        <v>20</v>
      </c>
      <c r="E14" s="364" t="str">
        <f>IF(ISNUMBER(MATCH(T_年間事業計画[[#This Row],[開催予定日]], T_長期休業日[長期休業日], 0)), "※", "")</f>
        <v/>
      </c>
      <c r="F14" s="368" t="str">
        <f>IF(T_年間事業計画[[#This Row],[開催予定日]]="","",IF(COUNTIF(T_年間事業計画[開催予定日],T_年間事業計画[[#This Row],[開催予定日]])&gt;1,"日付が重複しています",""))</f>
        <v/>
      </c>
    </row>
    <row r="15" spans="1:13" ht="20.100000000000001" customHeight="1" x14ac:dyDescent="0.25">
      <c r="A15" s="356">
        <f>IF(T_年間事業計画[[#This Row],[開催予定日]]="","",COUNTIF(INDEX(T_年間事業計画[開催予定日],1):T_年間事業計画[[#This Row],[開催予定日]],"&lt;&gt;"))</f>
        <v>12</v>
      </c>
      <c r="B15" s="467">
        <v>46226</v>
      </c>
      <c r="C15" s="357" t="s">
        <v>155</v>
      </c>
      <c r="D15" s="357">
        <v>20</v>
      </c>
      <c r="E15" s="364" t="str">
        <f>IF(ISNUMBER(MATCH(T_年間事業計画[[#This Row],[開催予定日]], T_長期休業日[長期休業日], 0)), "※", "")</f>
        <v>※</v>
      </c>
      <c r="F15" s="368" t="str">
        <f>IF(T_年間事業計画[[#This Row],[開催予定日]]="","",IF(COUNTIF(T_年間事業計画[開催予定日],T_年間事業計画[[#This Row],[開催予定日]])&gt;1,"日付が重複しています",""))</f>
        <v/>
      </c>
    </row>
    <row r="16" spans="1:13" ht="20.100000000000001" customHeight="1" x14ac:dyDescent="0.25">
      <c r="A16" s="356">
        <f>IF(T_年間事業計画[[#This Row],[開催予定日]]="","",COUNTIF(INDEX(T_年間事業計画[開催予定日],1):T_年間事業計画[[#This Row],[開催予定日]],"&lt;&gt;"))</f>
        <v>13</v>
      </c>
      <c r="B16" s="467">
        <v>46227</v>
      </c>
      <c r="C16" s="357" t="s">
        <v>155</v>
      </c>
      <c r="D16" s="357">
        <v>20</v>
      </c>
      <c r="E16" s="364" t="str">
        <f>IF(ISNUMBER(MATCH(T_年間事業計画[[#This Row],[開催予定日]], T_長期休業日[長期休業日], 0)), "※", "")</f>
        <v>※</v>
      </c>
      <c r="F16" s="368" t="str">
        <f>IF(T_年間事業計画[[#This Row],[開催予定日]]="","",IF(COUNTIF(T_年間事業計画[開催予定日],T_年間事業計画[[#This Row],[開催予定日]])&gt;1,"日付が重複しています",""))</f>
        <v/>
      </c>
    </row>
    <row r="17" spans="1:6" ht="20.100000000000001" customHeight="1" x14ac:dyDescent="0.25">
      <c r="A17" s="356">
        <f>IF(T_年間事業計画[[#This Row],[開催予定日]]="","",COUNTIF(INDEX(T_年間事業計画[開催予定日],1):T_年間事業計画[[#This Row],[開催予定日]],"&lt;&gt;"))</f>
        <v>14</v>
      </c>
      <c r="B17" s="467">
        <v>46235</v>
      </c>
      <c r="C17" s="357" t="s">
        <v>155</v>
      </c>
      <c r="D17" s="357">
        <v>30</v>
      </c>
      <c r="E17" s="364" t="str">
        <f>IF(ISNUMBER(MATCH(T_年間事業計画[[#This Row],[開催予定日]], T_長期休業日[長期休業日], 0)), "※", "")</f>
        <v>※</v>
      </c>
      <c r="F17" s="368" t="str">
        <f>IF(T_年間事業計画[[#This Row],[開催予定日]]="","",IF(COUNTIF(T_年間事業計画[開催予定日],T_年間事業計画[[#This Row],[開催予定日]])&gt;1,"日付が重複しています",""))</f>
        <v/>
      </c>
    </row>
    <row r="18" spans="1:6" ht="20.100000000000001" customHeight="1" x14ac:dyDescent="0.25">
      <c r="A18" s="356">
        <f>IF(T_年間事業計画[[#This Row],[開催予定日]]="","",COUNTIF(INDEX(T_年間事業計画[開催予定日],1):T_年間事業計画[[#This Row],[開催予定日]],"&lt;&gt;"))</f>
        <v>15</v>
      </c>
      <c r="B18" s="467">
        <v>46261</v>
      </c>
      <c r="C18" s="357" t="s">
        <v>155</v>
      </c>
      <c r="D18" s="357">
        <v>20</v>
      </c>
      <c r="E18" s="364" t="str">
        <f>IF(ISNUMBER(MATCH(T_年間事業計画[[#This Row],[開催予定日]], T_長期休業日[長期休業日], 0)), "※", "")</f>
        <v/>
      </c>
      <c r="F18" s="368" t="str">
        <f>IF(T_年間事業計画[[#This Row],[開催予定日]]="","",IF(COUNTIF(T_年間事業計画[開催予定日],T_年間事業計画[[#This Row],[開催予定日]])&gt;1,"日付が重複しています",""))</f>
        <v/>
      </c>
    </row>
    <row r="19" spans="1:6" ht="20.100000000000001" customHeight="1" x14ac:dyDescent="0.25">
      <c r="A19" s="356">
        <f>IF(T_年間事業計画[[#This Row],[開催予定日]]="","",COUNTIF(INDEX(T_年間事業計画[開催予定日],1):T_年間事業計画[[#This Row],[開催予定日]],"&lt;&gt;"))</f>
        <v>16</v>
      </c>
      <c r="B19" s="467">
        <v>46262</v>
      </c>
      <c r="C19" s="357" t="s">
        <v>155</v>
      </c>
      <c r="D19" s="357">
        <v>20</v>
      </c>
      <c r="E19" s="364" t="str">
        <f>IF(ISNUMBER(MATCH(T_年間事業計画[[#This Row],[開催予定日]], T_長期休業日[長期休業日], 0)), "※", "")</f>
        <v/>
      </c>
      <c r="F19" s="368" t="str">
        <f>IF(T_年間事業計画[[#This Row],[開催予定日]]="","",IF(COUNTIF(T_年間事業計画[開催予定日],T_年間事業計画[[#This Row],[開催予定日]])&gt;1,"日付が重複しています",""))</f>
        <v/>
      </c>
    </row>
    <row r="20" spans="1:6" ht="20.100000000000001" customHeight="1" x14ac:dyDescent="0.25">
      <c r="A20" s="356">
        <f>IF(T_年間事業計画[[#This Row],[開催予定日]]="","",COUNTIF(INDEX(T_年間事業計画[開催予定日],1):T_年間事業計画[[#This Row],[開催予定日]],"&lt;&gt;"))</f>
        <v>17</v>
      </c>
      <c r="B20" s="467">
        <v>46263</v>
      </c>
      <c r="C20" s="357" t="s">
        <v>155</v>
      </c>
      <c r="D20" s="357">
        <v>20</v>
      </c>
      <c r="E20" s="364" t="str">
        <f>IF(ISNUMBER(MATCH(T_年間事業計画[[#This Row],[開催予定日]], T_長期休業日[長期休業日], 0)), "※", "")</f>
        <v/>
      </c>
      <c r="F20" s="368" t="str">
        <f>IF(T_年間事業計画[[#This Row],[開催予定日]]="","",IF(COUNTIF(T_年間事業計画[開催予定日],T_年間事業計画[[#This Row],[開催予定日]])&gt;1,"日付が重複しています",""))</f>
        <v/>
      </c>
    </row>
    <row r="21" spans="1:6" ht="20.100000000000001" customHeight="1" x14ac:dyDescent="0.25">
      <c r="A21" s="356">
        <f>IF(T_年間事業計画[[#This Row],[開催予定日]]="","",COUNTIF(INDEX(T_年間事業計画[開催予定日],1):T_年間事業計画[[#This Row],[開催予定日]],"&lt;&gt;"))</f>
        <v>18</v>
      </c>
      <c r="B21" s="467">
        <v>46264</v>
      </c>
      <c r="C21" s="357" t="s">
        <v>155</v>
      </c>
      <c r="D21" s="357">
        <v>20</v>
      </c>
      <c r="E21" s="364" t="str">
        <f>IF(ISNUMBER(MATCH(T_年間事業計画[[#This Row],[開催予定日]], T_長期休業日[長期休業日], 0)), "※", "")</f>
        <v/>
      </c>
      <c r="F21" s="368" t="str">
        <f>IF(T_年間事業計画[[#This Row],[開催予定日]]="","",IF(COUNTIF(T_年間事業計画[開催予定日],T_年間事業計画[[#This Row],[開催予定日]])&gt;1,"日付が重複しています",""))</f>
        <v/>
      </c>
    </row>
    <row r="22" spans="1:6" ht="20.100000000000001" customHeight="1" x14ac:dyDescent="0.25">
      <c r="A22" s="356">
        <f>IF(T_年間事業計画[[#This Row],[開催予定日]]="","",COUNTIF(INDEX(T_年間事業計画[開催予定日],1):T_年間事業計画[[#This Row],[開催予定日]],"&lt;&gt;"))</f>
        <v>19</v>
      </c>
      <c r="B22" s="467">
        <v>46265</v>
      </c>
      <c r="C22" s="357" t="s">
        <v>155</v>
      </c>
      <c r="D22" s="357">
        <v>20</v>
      </c>
      <c r="E22" s="364" t="str">
        <f>IF(ISNUMBER(MATCH(T_年間事業計画[[#This Row],[開催予定日]], T_長期休業日[長期休業日], 0)), "※", "")</f>
        <v/>
      </c>
      <c r="F22" s="368" t="str">
        <f>IF(T_年間事業計画[[#This Row],[開催予定日]]="","",IF(COUNTIF(T_年間事業計画[開催予定日],T_年間事業計画[[#This Row],[開催予定日]])&gt;1,"日付が重複しています",""))</f>
        <v/>
      </c>
    </row>
    <row r="23" spans="1:6" ht="20.100000000000001" customHeight="1" x14ac:dyDescent="0.25">
      <c r="A23" s="458">
        <f>IF(T_年間事業計画[[#This Row],[開催予定日]]="","",COUNTIF(INDEX(T_年間事業計画[開催予定日],1):T_年間事業計画[[#This Row],[開催予定日]],"&lt;&gt;"))</f>
        <v>20</v>
      </c>
      <c r="B23" s="467">
        <v>46269</v>
      </c>
      <c r="C23" s="357" t="s">
        <v>155</v>
      </c>
      <c r="D23" s="357">
        <v>20</v>
      </c>
      <c r="E23" s="459" t="str">
        <f>IF(ISNUMBER(MATCH(T_年間事業計画[[#This Row],[開催予定日]], T_長期休業日[長期休業日], 0)), "※", "")</f>
        <v/>
      </c>
      <c r="F23" s="460" t="str">
        <f>IF(T_年間事業計画[[#This Row],[開催予定日]]="","",IF(COUNTIF(T_年間事業計画[開催予定日],T_年間事業計画[[#This Row],[開催予定日]])&gt;1,"日付が重複しています",""))</f>
        <v/>
      </c>
    </row>
    <row r="24" spans="1:6" ht="20.100000000000001" customHeight="1" x14ac:dyDescent="0.25">
      <c r="A24" s="458">
        <f>IF(T_年間事業計画[[#This Row],[開催予定日]]="","",COUNTIF(INDEX(T_年間事業計画[開催予定日],1):T_年間事業計画[[#This Row],[開催予定日]],"&lt;&gt;"))</f>
        <v>21</v>
      </c>
      <c r="B24" s="467">
        <v>46297</v>
      </c>
      <c r="C24" s="357" t="s">
        <v>155</v>
      </c>
      <c r="D24" s="357">
        <v>20</v>
      </c>
      <c r="E24" s="459" t="str">
        <f>IF(ISNUMBER(MATCH(T_年間事業計画[[#This Row],[開催予定日]], T_長期休業日[長期休業日], 0)), "※", "")</f>
        <v/>
      </c>
      <c r="F24" s="460" t="str">
        <f>IF(T_年間事業計画[[#This Row],[開催予定日]]="","",IF(COUNTIF(T_年間事業計画[開催予定日],T_年間事業計画[[#This Row],[開催予定日]])&gt;1,"日付が重複しています",""))</f>
        <v/>
      </c>
    </row>
    <row r="25" spans="1:6" ht="20.100000000000001" customHeight="1" x14ac:dyDescent="0.25">
      <c r="A25" s="458">
        <f>IF(T_年間事業計画[[#This Row],[開催予定日]]="","",COUNTIF(INDEX(T_年間事業計画[開催予定日],1):T_年間事業計画[[#This Row],[開催予定日]],"&lt;&gt;"))</f>
        <v>22</v>
      </c>
      <c r="B25" s="467">
        <v>46332</v>
      </c>
      <c r="C25" s="357" t="s">
        <v>155</v>
      </c>
      <c r="D25" s="357">
        <v>20</v>
      </c>
      <c r="E25" s="459" t="str">
        <f>IF(ISNUMBER(MATCH(T_年間事業計画[[#This Row],[開催予定日]], T_長期休業日[長期休業日], 0)), "※", "")</f>
        <v/>
      </c>
      <c r="F25" s="460" t="str">
        <f>IF(T_年間事業計画[[#This Row],[開催予定日]]="","",IF(COUNTIF(T_年間事業計画[開催予定日],T_年間事業計画[[#This Row],[開催予定日]])&gt;1,"日付が重複しています",""))</f>
        <v/>
      </c>
    </row>
    <row r="26" spans="1:6" ht="20.100000000000001" customHeight="1" x14ac:dyDescent="0.25">
      <c r="A26" s="458">
        <f>IF(T_年間事業計画[[#This Row],[開催予定日]]="","",COUNTIF(INDEX(T_年間事業計画[開催予定日],1):T_年間事業計画[[#This Row],[開催予定日]],"&lt;&gt;"))</f>
        <v>23</v>
      </c>
      <c r="B26" s="467">
        <v>46360</v>
      </c>
      <c r="C26" s="357" t="s">
        <v>155</v>
      </c>
      <c r="D26" s="357">
        <v>30</v>
      </c>
      <c r="E26" s="459" t="str">
        <f>IF(ISNUMBER(MATCH(T_年間事業計画[[#This Row],[開催予定日]], T_長期休業日[長期休業日], 0)), "※", "")</f>
        <v/>
      </c>
      <c r="F26" s="460" t="str">
        <f>IF(T_年間事業計画[[#This Row],[開催予定日]]="","",IF(COUNTIF(T_年間事業計画[開催予定日],T_年間事業計画[[#This Row],[開催予定日]])&gt;1,"日付が重複しています",""))</f>
        <v/>
      </c>
    </row>
    <row r="27" spans="1:6" ht="20.100000000000001" customHeight="1" x14ac:dyDescent="0.25">
      <c r="A27" s="356">
        <f>IF(T_年間事業計画[[#This Row],[開催予定日]]="","",COUNTIF(INDEX(T_年間事業計画[開催予定日],1):T_年間事業計画[[#This Row],[開催予定日]],"&lt;&gt;"))</f>
        <v>24</v>
      </c>
      <c r="B27" s="467">
        <v>46395</v>
      </c>
      <c r="C27" s="357" t="s">
        <v>155</v>
      </c>
      <c r="D27" s="357">
        <v>20</v>
      </c>
      <c r="E27" s="364" t="str">
        <f>IF(ISNUMBER(MATCH(T_年間事業計画[[#This Row],[開催予定日]], T_長期休業日[長期休業日], 0)), "※", "")</f>
        <v/>
      </c>
      <c r="F27" s="368" t="str">
        <f>IF(T_年間事業計画[[#This Row],[開催予定日]]="","",IF(COUNTIF(T_年間事業計画[開催予定日],T_年間事業計画[[#This Row],[開催予定日]])&gt;1,"日付が重複しています",""))</f>
        <v/>
      </c>
    </row>
    <row r="28" spans="1:6" ht="20.100000000000001" customHeight="1" x14ac:dyDescent="0.25">
      <c r="A28" s="458">
        <f>IF(T_年間事業計画[[#This Row],[開催予定日]]="","",COUNTIF(INDEX(T_年間事業計画[開催予定日],1):T_年間事業計画[[#This Row],[開催予定日]],"&lt;&gt;"))</f>
        <v>25</v>
      </c>
      <c r="B28" s="467">
        <v>46423</v>
      </c>
      <c r="C28" s="357" t="s">
        <v>155</v>
      </c>
      <c r="D28" s="357">
        <v>20</v>
      </c>
      <c r="E28" s="364" t="str">
        <f>IF(ISNUMBER(MATCH(T_年間事業計画[[#This Row],[開催予定日]], T_長期休業日[長期休業日], 0)), "※", "")</f>
        <v/>
      </c>
      <c r="F28" s="368" t="str">
        <f>IF(T_年間事業計画[[#This Row],[開催予定日]]="","",IF(COUNTIF(T_年間事業計画[開催予定日],T_年間事業計画[[#This Row],[開催予定日]])&gt;1,"日付が重複しています",""))</f>
        <v/>
      </c>
    </row>
    <row r="29" spans="1:6" ht="20.100000000000001" customHeight="1" x14ac:dyDescent="0.25">
      <c r="A29" s="356">
        <f>IF(T_年間事業計画[[#This Row],[開催予定日]]="","",COUNTIF(INDEX(T_年間事業計画[開催予定日],1):T_年間事業計画[[#This Row],[開催予定日]],"&lt;&gt;"))</f>
        <v>26</v>
      </c>
      <c r="B29" s="467">
        <v>46451</v>
      </c>
      <c r="C29" s="357" t="s">
        <v>155</v>
      </c>
      <c r="D29" s="357">
        <v>20</v>
      </c>
      <c r="E29" s="364" t="str">
        <f>IF(ISNUMBER(MATCH(T_年間事業計画[[#This Row],[開催予定日]], T_長期休業日[長期休業日], 0)), "※", "")</f>
        <v/>
      </c>
      <c r="F29" s="368" t="str">
        <f>IF(T_年間事業計画[[#This Row],[開催予定日]]="","",IF(COUNTIF(T_年間事業計画[開催予定日],T_年間事業計画[[#This Row],[開催予定日]])&gt;1,"日付が重複しています",""))</f>
        <v/>
      </c>
    </row>
    <row r="30" spans="1:6" ht="20.100000000000001" customHeight="1" x14ac:dyDescent="0.25">
      <c r="A30" s="458">
        <f>IF(T_年間事業計画[[#This Row],[開催予定日]]="","",COUNTIF(INDEX(T_年間事業計画[開催予定日],1):T_年間事業計画[[#This Row],[開催予定日]],"&lt;&gt;"))</f>
        <v>27</v>
      </c>
      <c r="B30" s="467">
        <v>46474</v>
      </c>
      <c r="C30" s="357" t="s">
        <v>155</v>
      </c>
      <c r="D30" s="357">
        <v>20</v>
      </c>
      <c r="E30" s="364" t="str">
        <f>IF(ISNUMBER(MATCH(T_年間事業計画[[#This Row],[開催予定日]], T_長期休業日[長期休業日], 0)), "※", "")</f>
        <v>※</v>
      </c>
      <c r="F30" s="368" t="str">
        <f>IF(T_年間事業計画[[#This Row],[開催予定日]]="","",IF(COUNTIF(T_年間事業計画[開催予定日],T_年間事業計画[[#This Row],[開催予定日]])&gt;1,"日付が重複しています",""))</f>
        <v/>
      </c>
    </row>
    <row r="31" spans="1:6" ht="20.100000000000001" customHeight="1" x14ac:dyDescent="0.25">
      <c r="A31" s="356">
        <f>IF(T_年間事業計画[[#This Row],[開催予定日]]="","",COUNTIF(INDEX(T_年間事業計画[開催予定日],1):T_年間事業計画[[#This Row],[開催予定日]],"&lt;&gt;"))</f>
        <v>28</v>
      </c>
      <c r="B31" s="467">
        <v>46475</v>
      </c>
      <c r="C31" s="357" t="s">
        <v>155</v>
      </c>
      <c r="D31" s="357">
        <v>20</v>
      </c>
      <c r="E31" s="364" t="str">
        <f>IF(ISNUMBER(MATCH(T_年間事業計画[[#This Row],[開催予定日]], T_長期休業日[長期休業日], 0)), "※", "")</f>
        <v>※</v>
      </c>
      <c r="F31" s="368" t="str">
        <f>IF(T_年間事業計画[[#This Row],[開催予定日]]="","",IF(COUNTIF(T_年間事業計画[開催予定日],T_年間事業計画[[#This Row],[開催予定日]])&gt;1,"日付が重複しています",""))</f>
        <v/>
      </c>
    </row>
    <row r="32" spans="1:6" ht="20.100000000000001" customHeight="1" x14ac:dyDescent="0.25">
      <c r="A32" s="458">
        <f>IF(T_年間事業計画[[#This Row],[開催予定日]]="","",COUNTIF(INDEX(T_年間事業計画[開催予定日],1):T_年間事業計画[[#This Row],[開催予定日]],"&lt;&gt;"))</f>
        <v>29</v>
      </c>
      <c r="B32" s="467">
        <v>46476</v>
      </c>
      <c r="C32" s="357" t="s">
        <v>155</v>
      </c>
      <c r="D32" s="357">
        <v>20</v>
      </c>
      <c r="E32" s="364" t="str">
        <f>IF(ISNUMBER(MATCH(T_年間事業計画[[#This Row],[開催予定日]], T_長期休業日[長期休業日], 0)), "※", "")</f>
        <v>※</v>
      </c>
      <c r="F32" s="368" t="str">
        <f>IF(T_年間事業計画[[#This Row],[開催予定日]]="","",IF(COUNTIF(T_年間事業計画[開催予定日],T_年間事業計画[[#This Row],[開催予定日]])&gt;1,"日付が重複しています",""))</f>
        <v/>
      </c>
    </row>
    <row r="33" spans="1:6" ht="20.100000000000001" customHeight="1" x14ac:dyDescent="0.25">
      <c r="A33" s="356">
        <f>IF(T_年間事業計画[[#This Row],[開催予定日]]="","",COUNTIF(INDEX(T_年間事業計画[開催予定日],1):T_年間事業計画[[#This Row],[開催予定日]],"&lt;&gt;"))</f>
        <v>30</v>
      </c>
      <c r="B33" s="467">
        <v>46477</v>
      </c>
      <c r="C33" s="357" t="s">
        <v>155</v>
      </c>
      <c r="D33" s="357">
        <v>20</v>
      </c>
      <c r="E33" s="364" t="str">
        <f>IF(ISNUMBER(MATCH(T_年間事業計画[[#This Row],[開催予定日]], T_長期休業日[長期休業日], 0)), "※", "")</f>
        <v>※</v>
      </c>
      <c r="F33" s="368" t="str">
        <f>IF(T_年間事業計画[[#This Row],[開催予定日]]="","",IF(COUNTIF(T_年間事業計画[開催予定日],T_年間事業計画[[#This Row],[開催予定日]])&gt;1,"日付が重複しています",""))</f>
        <v/>
      </c>
    </row>
    <row r="34" spans="1:6" x14ac:dyDescent="0.25">
      <c r="B34" s="432"/>
    </row>
  </sheetData>
  <phoneticPr fontId="1"/>
  <dataValidations count="2">
    <dataValidation type="list" allowBlank="1" showInputMessage="1" showErrorMessage="1" sqref="C4:C33" xr:uid="{792D2EBE-CB8F-487B-94C5-4B205F82BF80}">
      <formula1>"□,■"</formula1>
    </dataValidation>
    <dataValidation type="date" allowBlank="1" showInputMessage="1" showErrorMessage="1" error="令和８年度の日付を入力してください_x000a__x000a_2026/4/1～2027/3/31" sqref="B4:B33" xr:uid="{4772A6FE-AB82-4D4F-A8A4-37C5A605E2A8}">
      <formula1>46113</formula1>
      <formula2>46477</formula2>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A6570-DE2B-4BCF-95DE-0743DAD124E8}">
  <sheetPr>
    <tabColor theme="8"/>
  </sheetPr>
  <dimension ref="B2:C65"/>
  <sheetViews>
    <sheetView topLeftCell="A13" workbookViewId="0">
      <selection activeCell="G48" sqref="G48"/>
    </sheetView>
  </sheetViews>
  <sheetFormatPr defaultRowHeight="15.75" x14ac:dyDescent="0.25"/>
  <cols>
    <col min="2" max="2" width="11.21875" bestFit="1" customWidth="1"/>
  </cols>
  <sheetData>
    <row r="2" spans="2:3" x14ac:dyDescent="0.25">
      <c r="B2" t="s">
        <v>483</v>
      </c>
      <c r="C2" t="s">
        <v>484</v>
      </c>
    </row>
    <row r="3" spans="2:3" x14ac:dyDescent="0.25">
      <c r="B3" s="352">
        <v>46113</v>
      </c>
      <c r="C3" s="352" t="s">
        <v>258</v>
      </c>
    </row>
    <row r="4" spans="2:3" x14ac:dyDescent="0.25">
      <c r="B4" s="352">
        <v>46114</v>
      </c>
      <c r="C4" s="352" t="s">
        <v>258</v>
      </c>
    </row>
    <row r="5" spans="2:3" x14ac:dyDescent="0.25">
      <c r="B5" s="352">
        <v>46115</v>
      </c>
      <c r="C5" s="352" t="s">
        <v>258</v>
      </c>
    </row>
    <row r="6" spans="2:3" x14ac:dyDescent="0.25">
      <c r="B6" s="352">
        <v>46116</v>
      </c>
      <c r="C6" s="352" t="s">
        <v>258</v>
      </c>
    </row>
    <row r="7" spans="2:3" x14ac:dyDescent="0.25">
      <c r="B7" s="352">
        <v>46117</v>
      </c>
      <c r="C7" s="352" t="s">
        <v>258</v>
      </c>
    </row>
    <row r="8" spans="2:3" x14ac:dyDescent="0.25">
      <c r="B8" s="352">
        <v>46118</v>
      </c>
      <c r="C8" s="352" t="s">
        <v>258</v>
      </c>
    </row>
    <row r="9" spans="2:3" x14ac:dyDescent="0.25">
      <c r="B9" s="352">
        <v>46225</v>
      </c>
      <c r="C9" s="352" t="s">
        <v>259</v>
      </c>
    </row>
    <row r="10" spans="2:3" x14ac:dyDescent="0.25">
      <c r="B10" s="352">
        <v>46226</v>
      </c>
      <c r="C10" s="352" t="s">
        <v>259</v>
      </c>
    </row>
    <row r="11" spans="2:3" x14ac:dyDescent="0.25">
      <c r="B11" s="352">
        <v>46227</v>
      </c>
      <c r="C11" s="352" t="s">
        <v>259</v>
      </c>
    </row>
    <row r="12" spans="2:3" x14ac:dyDescent="0.25">
      <c r="B12" s="352">
        <v>46228</v>
      </c>
      <c r="C12" s="352" t="s">
        <v>259</v>
      </c>
    </row>
    <row r="13" spans="2:3" x14ac:dyDescent="0.25">
      <c r="B13" s="352">
        <v>46229</v>
      </c>
      <c r="C13" s="352" t="s">
        <v>259</v>
      </c>
    </row>
    <row r="14" spans="2:3" x14ac:dyDescent="0.25">
      <c r="B14" s="352">
        <v>46230</v>
      </c>
      <c r="C14" s="352" t="s">
        <v>259</v>
      </c>
    </row>
    <row r="15" spans="2:3" x14ac:dyDescent="0.25">
      <c r="B15" s="352">
        <v>46231</v>
      </c>
      <c r="C15" s="352" t="s">
        <v>259</v>
      </c>
    </row>
    <row r="16" spans="2:3" x14ac:dyDescent="0.25">
      <c r="B16" s="352">
        <v>46232</v>
      </c>
      <c r="C16" s="352" t="s">
        <v>259</v>
      </c>
    </row>
    <row r="17" spans="2:3" x14ac:dyDescent="0.25">
      <c r="B17" s="352">
        <v>46233</v>
      </c>
      <c r="C17" s="352" t="s">
        <v>259</v>
      </c>
    </row>
    <row r="18" spans="2:3" x14ac:dyDescent="0.25">
      <c r="B18" s="352">
        <v>46234</v>
      </c>
      <c r="C18" s="352" t="s">
        <v>259</v>
      </c>
    </row>
    <row r="19" spans="2:3" x14ac:dyDescent="0.25">
      <c r="B19" s="352">
        <v>46235</v>
      </c>
      <c r="C19" s="352" t="s">
        <v>259</v>
      </c>
    </row>
    <row r="20" spans="2:3" x14ac:dyDescent="0.25">
      <c r="B20" s="352">
        <v>46236</v>
      </c>
      <c r="C20" s="352" t="s">
        <v>259</v>
      </c>
    </row>
    <row r="21" spans="2:3" x14ac:dyDescent="0.25">
      <c r="B21" s="352">
        <v>46237</v>
      </c>
      <c r="C21" s="352" t="s">
        <v>259</v>
      </c>
    </row>
    <row r="22" spans="2:3" x14ac:dyDescent="0.25">
      <c r="B22" s="352">
        <v>46238</v>
      </c>
      <c r="C22" s="352" t="s">
        <v>259</v>
      </c>
    </row>
    <row r="23" spans="2:3" x14ac:dyDescent="0.25">
      <c r="B23" s="352">
        <v>46239</v>
      </c>
      <c r="C23" s="352" t="s">
        <v>259</v>
      </c>
    </row>
    <row r="24" spans="2:3" x14ac:dyDescent="0.25">
      <c r="B24" s="352">
        <v>46240</v>
      </c>
      <c r="C24" s="352" t="s">
        <v>259</v>
      </c>
    </row>
    <row r="25" spans="2:3" x14ac:dyDescent="0.25">
      <c r="B25" s="352">
        <v>46241</v>
      </c>
      <c r="C25" s="352" t="s">
        <v>259</v>
      </c>
    </row>
    <row r="26" spans="2:3" x14ac:dyDescent="0.25">
      <c r="B26" s="352">
        <v>46242</v>
      </c>
      <c r="C26" s="352" t="s">
        <v>259</v>
      </c>
    </row>
    <row r="27" spans="2:3" x14ac:dyDescent="0.25">
      <c r="B27" s="352">
        <v>46243</v>
      </c>
      <c r="C27" s="352" t="s">
        <v>259</v>
      </c>
    </row>
    <row r="28" spans="2:3" x14ac:dyDescent="0.25">
      <c r="B28" s="352">
        <v>46244</v>
      </c>
      <c r="C28" s="352" t="s">
        <v>259</v>
      </c>
    </row>
    <row r="29" spans="2:3" x14ac:dyDescent="0.25">
      <c r="B29" s="352">
        <v>46245</v>
      </c>
      <c r="C29" s="352" t="s">
        <v>259</v>
      </c>
    </row>
    <row r="30" spans="2:3" x14ac:dyDescent="0.25">
      <c r="B30" s="352">
        <v>46246</v>
      </c>
      <c r="C30" s="352" t="s">
        <v>259</v>
      </c>
    </row>
    <row r="31" spans="2:3" x14ac:dyDescent="0.25">
      <c r="B31" s="352">
        <v>46247</v>
      </c>
      <c r="C31" s="352" t="s">
        <v>259</v>
      </c>
    </row>
    <row r="32" spans="2:3" x14ac:dyDescent="0.25">
      <c r="B32" s="352">
        <v>46248</v>
      </c>
      <c r="C32" s="352" t="s">
        <v>259</v>
      </c>
    </row>
    <row r="33" spans="2:3" x14ac:dyDescent="0.25">
      <c r="B33" s="352">
        <v>46249</v>
      </c>
      <c r="C33" s="352" t="s">
        <v>259</v>
      </c>
    </row>
    <row r="34" spans="2:3" x14ac:dyDescent="0.25">
      <c r="B34" s="352">
        <v>46250</v>
      </c>
      <c r="C34" s="352" t="s">
        <v>259</v>
      </c>
    </row>
    <row r="35" spans="2:3" x14ac:dyDescent="0.25">
      <c r="B35" s="352">
        <v>46251</v>
      </c>
      <c r="C35" s="352" t="s">
        <v>259</v>
      </c>
    </row>
    <row r="36" spans="2:3" x14ac:dyDescent="0.25">
      <c r="B36" s="352">
        <v>46252</v>
      </c>
      <c r="C36" s="352" t="s">
        <v>259</v>
      </c>
    </row>
    <row r="37" spans="2:3" x14ac:dyDescent="0.25">
      <c r="B37" s="352">
        <v>46253</v>
      </c>
      <c r="C37" s="352" t="s">
        <v>259</v>
      </c>
    </row>
    <row r="38" spans="2:3" x14ac:dyDescent="0.25">
      <c r="B38" s="352">
        <v>46254</v>
      </c>
      <c r="C38" s="352" t="s">
        <v>259</v>
      </c>
    </row>
    <row r="39" spans="2:3" x14ac:dyDescent="0.25">
      <c r="B39" s="352">
        <v>46255</v>
      </c>
      <c r="C39" s="352" t="s">
        <v>259</v>
      </c>
    </row>
    <row r="40" spans="2:3" x14ac:dyDescent="0.25">
      <c r="B40" s="352">
        <v>46256</v>
      </c>
      <c r="C40" s="352" t="s">
        <v>259</v>
      </c>
    </row>
    <row r="41" spans="2:3" x14ac:dyDescent="0.25">
      <c r="B41" s="352">
        <v>46257</v>
      </c>
      <c r="C41" s="352" t="s">
        <v>259</v>
      </c>
    </row>
    <row r="42" spans="2:3" x14ac:dyDescent="0.25">
      <c r="B42" s="352">
        <v>46258</v>
      </c>
      <c r="C42" s="352" t="s">
        <v>259</v>
      </c>
    </row>
    <row r="43" spans="2:3" x14ac:dyDescent="0.25">
      <c r="B43" s="352">
        <v>46259</v>
      </c>
      <c r="C43" s="352" t="s">
        <v>259</v>
      </c>
    </row>
    <row r="44" spans="2:3" x14ac:dyDescent="0.25">
      <c r="B44" s="352">
        <v>46260</v>
      </c>
      <c r="C44" s="352" t="s">
        <v>259</v>
      </c>
    </row>
    <row r="45" spans="2:3" x14ac:dyDescent="0.25">
      <c r="B45" s="352">
        <v>46380</v>
      </c>
      <c r="C45" s="352" t="s">
        <v>260</v>
      </c>
    </row>
    <row r="46" spans="2:3" x14ac:dyDescent="0.25">
      <c r="B46" s="352">
        <v>46381</v>
      </c>
      <c r="C46" s="352" t="s">
        <v>260</v>
      </c>
    </row>
    <row r="47" spans="2:3" x14ac:dyDescent="0.25">
      <c r="B47" s="352">
        <v>46382</v>
      </c>
      <c r="C47" s="352" t="s">
        <v>260</v>
      </c>
    </row>
    <row r="48" spans="2:3" x14ac:dyDescent="0.25">
      <c r="B48" s="352">
        <v>46383</v>
      </c>
      <c r="C48" s="352" t="s">
        <v>260</v>
      </c>
    </row>
    <row r="49" spans="2:3" x14ac:dyDescent="0.25">
      <c r="B49" s="352">
        <v>46384</v>
      </c>
      <c r="C49" s="352" t="s">
        <v>260</v>
      </c>
    </row>
    <row r="50" spans="2:3" x14ac:dyDescent="0.25">
      <c r="B50" s="352">
        <v>46385</v>
      </c>
      <c r="C50" s="352" t="s">
        <v>260</v>
      </c>
    </row>
    <row r="51" spans="2:3" x14ac:dyDescent="0.25">
      <c r="B51" s="352">
        <v>46386</v>
      </c>
      <c r="C51" s="352" t="s">
        <v>260</v>
      </c>
    </row>
    <row r="52" spans="2:3" x14ac:dyDescent="0.25">
      <c r="B52" s="352">
        <v>46387</v>
      </c>
      <c r="C52" s="352" t="s">
        <v>260</v>
      </c>
    </row>
    <row r="53" spans="2:3" x14ac:dyDescent="0.25">
      <c r="B53" s="352">
        <v>46388</v>
      </c>
      <c r="C53" s="352" t="s">
        <v>260</v>
      </c>
    </row>
    <row r="54" spans="2:3" x14ac:dyDescent="0.25">
      <c r="B54" s="352">
        <v>46389</v>
      </c>
      <c r="C54" s="352" t="s">
        <v>260</v>
      </c>
    </row>
    <row r="55" spans="2:3" x14ac:dyDescent="0.25">
      <c r="B55" s="352">
        <v>46390</v>
      </c>
      <c r="C55" s="352" t="s">
        <v>260</v>
      </c>
    </row>
    <row r="56" spans="2:3" x14ac:dyDescent="0.25">
      <c r="B56" s="352">
        <v>46391</v>
      </c>
      <c r="C56" s="352" t="s">
        <v>260</v>
      </c>
    </row>
    <row r="57" spans="2:3" x14ac:dyDescent="0.25">
      <c r="B57" s="352">
        <v>46392</v>
      </c>
      <c r="C57" s="352" t="s">
        <v>260</v>
      </c>
    </row>
    <row r="58" spans="2:3" x14ac:dyDescent="0.25">
      <c r="B58" s="352">
        <v>46393</v>
      </c>
      <c r="C58" s="352" t="s">
        <v>260</v>
      </c>
    </row>
    <row r="59" spans="2:3" x14ac:dyDescent="0.25">
      <c r="B59" s="352">
        <v>46471</v>
      </c>
      <c r="C59" s="352" t="s">
        <v>258</v>
      </c>
    </row>
    <row r="60" spans="2:3" x14ac:dyDescent="0.25">
      <c r="B60" s="352">
        <v>46472</v>
      </c>
      <c r="C60" s="352" t="s">
        <v>258</v>
      </c>
    </row>
    <row r="61" spans="2:3" x14ac:dyDescent="0.25">
      <c r="B61" s="352">
        <v>46473</v>
      </c>
      <c r="C61" s="352" t="s">
        <v>258</v>
      </c>
    </row>
    <row r="62" spans="2:3" x14ac:dyDescent="0.25">
      <c r="B62" s="352">
        <v>46474</v>
      </c>
      <c r="C62" s="352" t="s">
        <v>258</v>
      </c>
    </row>
    <row r="63" spans="2:3" x14ac:dyDescent="0.25">
      <c r="B63" s="352">
        <v>46475</v>
      </c>
      <c r="C63" s="352" t="s">
        <v>258</v>
      </c>
    </row>
    <row r="64" spans="2:3" x14ac:dyDescent="0.25">
      <c r="B64" s="352">
        <v>46476</v>
      </c>
      <c r="C64" s="352" t="s">
        <v>258</v>
      </c>
    </row>
    <row r="65" spans="2:3" x14ac:dyDescent="0.25">
      <c r="B65" s="352">
        <v>46477</v>
      </c>
      <c r="C65" s="352" t="s">
        <v>258</v>
      </c>
    </row>
  </sheetData>
  <phoneticPr fontId="1"/>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4D9A5-2BC9-4C0F-9F5D-E88F5EEE430C}">
  <sheetPr>
    <tabColor theme="8"/>
  </sheetPr>
  <dimension ref="A1:T33"/>
  <sheetViews>
    <sheetView zoomScale="70" zoomScaleNormal="70" workbookViewId="0">
      <selection activeCell="G48" sqref="G48"/>
    </sheetView>
  </sheetViews>
  <sheetFormatPr defaultRowHeight="15.75" x14ac:dyDescent="0.25"/>
  <cols>
    <col min="2" max="2" width="6" bestFit="1" customWidth="1"/>
    <col min="3" max="3" width="11.88671875" bestFit="1" customWidth="1"/>
    <col min="4" max="4" width="9.109375" bestFit="1" customWidth="1"/>
    <col min="5" max="5" width="16" bestFit="1" customWidth="1"/>
    <col min="6" max="6" width="7.5546875" bestFit="1" customWidth="1"/>
    <col min="8" max="8" width="6" bestFit="1" customWidth="1"/>
    <col min="9" max="9" width="30.21875" bestFit="1" customWidth="1"/>
    <col min="10" max="10" width="9.44140625" bestFit="1" customWidth="1"/>
    <col min="11" max="11" width="11.88671875" bestFit="1" customWidth="1"/>
    <col min="13" max="13" width="6" bestFit="1" customWidth="1"/>
    <col min="14" max="14" width="23.6640625" bestFit="1" customWidth="1"/>
    <col min="16" max="16" width="6" bestFit="1" customWidth="1"/>
    <col min="17" max="17" width="13.44140625" bestFit="1" customWidth="1"/>
    <col min="18" max="18" width="9.44140625" bestFit="1" customWidth="1"/>
    <col min="19" max="19" width="6" bestFit="1" customWidth="1"/>
    <col min="20" max="22" width="9.44140625" bestFit="1" customWidth="1"/>
  </cols>
  <sheetData>
    <row r="1" spans="1:18" x14ac:dyDescent="0.25">
      <c r="A1" t="s">
        <v>495</v>
      </c>
    </row>
    <row r="2" spans="1:18" x14ac:dyDescent="0.25">
      <c r="H2" s="191"/>
      <c r="I2" s="191"/>
      <c r="J2" s="191"/>
      <c r="K2" s="191"/>
      <c r="L2" s="191"/>
      <c r="M2" s="191"/>
      <c r="N2" s="191"/>
      <c r="O2" s="191"/>
      <c r="P2" s="191"/>
      <c r="Q2" s="191"/>
    </row>
    <row r="3" spans="1:18" x14ac:dyDescent="0.25">
      <c r="B3" t="s">
        <v>485</v>
      </c>
      <c r="C3" t="s">
        <v>487</v>
      </c>
      <c r="D3" t="s">
        <v>488</v>
      </c>
      <c r="E3" t="s">
        <v>489</v>
      </c>
      <c r="F3" t="s">
        <v>490</v>
      </c>
      <c r="H3" s="362" t="s">
        <v>497</v>
      </c>
      <c r="I3" s="362" t="s">
        <v>500</v>
      </c>
      <c r="J3" s="362" t="s">
        <v>501</v>
      </c>
      <c r="K3" s="191"/>
      <c r="L3" s="191"/>
      <c r="M3" s="361" t="s">
        <v>497</v>
      </c>
      <c r="N3" s="361" t="s">
        <v>498</v>
      </c>
      <c r="O3" s="191"/>
      <c r="P3" s="363" t="s">
        <v>497</v>
      </c>
      <c r="Q3" s="363" t="s">
        <v>499</v>
      </c>
      <c r="R3" s="363" t="s">
        <v>501</v>
      </c>
    </row>
    <row r="4" spans="1:18" x14ac:dyDescent="0.25">
      <c r="B4">
        <v>4</v>
      </c>
      <c r="C4">
        <v>1</v>
      </c>
      <c r="D4">
        <v>1</v>
      </c>
      <c r="E4" t="s">
        <v>491</v>
      </c>
      <c r="F4" t="s">
        <v>557</v>
      </c>
      <c r="H4" s="360">
        <v>4</v>
      </c>
      <c r="I4" s="466" t="str">
        <f>IFERROR(  VLOOKUP(H4, 対象日_全体[], 2, FALSE),  "")</f>
        <v>※4/1,※4/2,※4/3,4/29,4/30</v>
      </c>
      <c r="J4" s="359">
        <f>IFERROR(  VLOOKUP(H4, 対象日_全体[[月]:[カウント]], 3, FALSE),  0)</f>
        <v>5</v>
      </c>
      <c r="K4" s="191"/>
      <c r="L4" s="191"/>
      <c r="M4" s="360">
        <v>4</v>
      </c>
      <c r="N4" s="359" t="str">
        <f>IFERROR(  VLOOKUP(M4, 開催数_加算除外日[], 2, FALSE),  "")</f>
        <v>4/29,4/30,※4/1,※4/2</v>
      </c>
      <c r="O4" s="191"/>
      <c r="P4" s="360">
        <v>4</v>
      </c>
      <c r="Q4" s="359" t="str">
        <f>IFERROR(  VLOOKUP(P4, 開催数_加算対象[], 2, FALSE),  "")</f>
        <v>※4/3</v>
      </c>
      <c r="R4" s="359">
        <f>IFERROR(  VLOOKUP(P4, 開催数_加算対象件数[], 2, FALSE),  0)</f>
        <v>1</v>
      </c>
    </row>
    <row r="5" spans="1:18" x14ac:dyDescent="0.25">
      <c r="B5">
        <v>4</v>
      </c>
      <c r="C5">
        <v>2</v>
      </c>
      <c r="D5">
        <v>2</v>
      </c>
      <c r="E5" t="s">
        <v>491</v>
      </c>
      <c r="F5" t="s">
        <v>558</v>
      </c>
      <c r="H5" s="360">
        <v>5</v>
      </c>
      <c r="I5" s="466" t="str">
        <f>IFERROR(  VLOOKUP(H5, 対象日_全体[], 2, FALSE),  "")</f>
        <v>5/1</v>
      </c>
      <c r="J5" s="359">
        <f>IFERROR(  VLOOKUP(H5, 対象日_全体[[月]:[カウント]], 3, FALSE),  0)</f>
        <v>1</v>
      </c>
      <c r="K5" s="191"/>
      <c r="L5" s="191"/>
      <c r="M5" s="360">
        <v>5</v>
      </c>
      <c r="N5" s="359" t="str">
        <f>IFERROR(  VLOOKUP(M5, 開催数_加算除外日[], 2, FALSE),  "")</f>
        <v>5/1</v>
      </c>
      <c r="O5" s="191"/>
      <c r="P5" s="360">
        <v>5</v>
      </c>
      <c r="Q5" s="359" t="str">
        <f>IFERROR(  VLOOKUP(P5, 開催数_加算対象[], 2, FALSE),  "")</f>
        <v/>
      </c>
      <c r="R5" s="359">
        <f>IFERROR(  VLOOKUP(P5, 開催数_加算対象件数[], 2, FALSE),  0)</f>
        <v>0</v>
      </c>
    </row>
    <row r="6" spans="1:18" x14ac:dyDescent="0.25">
      <c r="B6">
        <v>4</v>
      </c>
      <c r="C6">
        <v>3</v>
      </c>
      <c r="D6">
        <v>3</v>
      </c>
      <c r="E6" t="s">
        <v>491</v>
      </c>
      <c r="F6" t="s">
        <v>559</v>
      </c>
      <c r="H6" s="360">
        <v>6</v>
      </c>
      <c r="I6" s="466" t="str">
        <f>IFERROR(  VLOOKUP(H6, 対象日_全体[], 2, FALSE),  "")</f>
        <v>6/5</v>
      </c>
      <c r="J6" s="359">
        <f>IFERROR(  VLOOKUP(H6, 対象日_全体[[月]:[カウント]], 3, FALSE),  0)</f>
        <v>1</v>
      </c>
      <c r="K6" s="191"/>
      <c r="L6" s="191"/>
      <c r="M6" s="360">
        <v>6</v>
      </c>
      <c r="N6" s="359" t="str">
        <f>IFERROR(  VLOOKUP(M6, 開催数_加算除外日[], 2, FALSE),  "")</f>
        <v>6/5</v>
      </c>
      <c r="O6" s="191"/>
      <c r="P6" s="360">
        <v>6</v>
      </c>
      <c r="Q6" s="359" t="str">
        <f>IFERROR(  VLOOKUP(P6, 開催数_加算対象[], 2, FALSE),  "")</f>
        <v/>
      </c>
      <c r="R6" s="359">
        <f>IFERROR(  VLOOKUP(P6, 開催数_加算対象件数[], 2, FALSE),  0)</f>
        <v>0</v>
      </c>
    </row>
    <row r="7" spans="1:18" x14ac:dyDescent="0.25">
      <c r="B7">
        <v>4</v>
      </c>
      <c r="C7">
        <v>4</v>
      </c>
      <c r="D7">
        <v>4</v>
      </c>
      <c r="F7" t="s">
        <v>560</v>
      </c>
      <c r="H7" s="360">
        <v>7</v>
      </c>
      <c r="I7" s="466" t="str">
        <f>IFERROR(  VLOOKUP(H7, 対象日_全体[], 2, FALSE),  "")</f>
        <v>7/1,7/2,7/3,7/4,※7/23,※7/24</v>
      </c>
      <c r="J7" s="359">
        <f>IFERROR(  VLOOKUP(H7, 対象日_全体[[月]:[カウント]], 3, FALSE),  0)</f>
        <v>6</v>
      </c>
      <c r="K7" s="191"/>
      <c r="L7" s="191"/>
      <c r="M7" s="360">
        <v>7</v>
      </c>
      <c r="N7" s="359" t="str">
        <f>IFERROR(  VLOOKUP(M7, 開催数_加算除外日[], 2, FALSE),  "")</f>
        <v>7/1,7/2,7/3,7/4</v>
      </c>
      <c r="O7" s="191"/>
      <c r="P7" s="360">
        <v>7</v>
      </c>
      <c r="Q7" s="359" t="str">
        <f>IFERROR(  VLOOKUP(P7, 開催数_加算対象[], 2, FALSE),  "")</f>
        <v>※7/23,※7/24</v>
      </c>
      <c r="R7" s="359">
        <f>IFERROR(  VLOOKUP(P7, 開催数_加算対象件数[], 2, FALSE),  0)</f>
        <v>2</v>
      </c>
    </row>
    <row r="8" spans="1:18" x14ac:dyDescent="0.25">
      <c r="B8">
        <v>4</v>
      </c>
      <c r="C8">
        <v>5</v>
      </c>
      <c r="D8">
        <v>5</v>
      </c>
      <c r="F8" t="s">
        <v>561</v>
      </c>
      <c r="H8" s="360">
        <v>8</v>
      </c>
      <c r="I8" s="466" t="str">
        <f>IFERROR(  VLOOKUP(H8, 対象日_全体[], 2, FALSE),  "")</f>
        <v>※8/1,8/27,8/28,8/29,8/30,8/31</v>
      </c>
      <c r="J8" s="359">
        <f>IFERROR(  VLOOKUP(H8, 対象日_全体[[月]:[カウント]], 3, FALSE),  0)</f>
        <v>6</v>
      </c>
      <c r="K8" s="191"/>
      <c r="L8" s="191"/>
      <c r="M8" s="360">
        <v>8</v>
      </c>
      <c r="N8" s="359" t="str">
        <f>IFERROR(  VLOOKUP(M8, 開催数_加算除外日[], 2, FALSE),  "")</f>
        <v>8/27,8/28,8/29,8/30</v>
      </c>
      <c r="O8" s="191"/>
      <c r="P8" s="360">
        <v>8</v>
      </c>
      <c r="Q8" s="359" t="str">
        <f>IFERROR(  VLOOKUP(P8, 開催数_加算対象[], 2, FALSE),  "")</f>
        <v>※8/1</v>
      </c>
      <c r="R8" s="359">
        <f>IFERROR(  VLOOKUP(P8, 開催数_加算対象件数[], 2, FALSE),  0)</f>
        <v>1</v>
      </c>
    </row>
    <row r="9" spans="1:18" x14ac:dyDescent="0.25">
      <c r="B9">
        <v>5</v>
      </c>
      <c r="C9">
        <v>6</v>
      </c>
      <c r="D9">
        <v>1</v>
      </c>
      <c r="F9" t="s">
        <v>562</v>
      </c>
      <c r="H9" s="360">
        <v>9</v>
      </c>
      <c r="I9" s="466" t="str">
        <f>IFERROR(  VLOOKUP(H9, 対象日_全体[], 2, FALSE),  "")</f>
        <v>9/4</v>
      </c>
      <c r="J9" s="359">
        <f>IFERROR(  VLOOKUP(H9, 対象日_全体[[月]:[カウント]], 3, FALSE),  0)</f>
        <v>1</v>
      </c>
      <c r="K9" s="191"/>
      <c r="L9" s="191"/>
      <c r="M9" s="360">
        <v>9</v>
      </c>
      <c r="N9" s="359" t="str">
        <f>IFERROR(  VLOOKUP(M9, 開催数_加算除外日[], 2, FALSE),  "")</f>
        <v>9/4</v>
      </c>
      <c r="O9" s="191"/>
      <c r="P9" s="360">
        <v>9</v>
      </c>
      <c r="Q9" s="359" t="str">
        <f>IFERROR(  VLOOKUP(P9, 開催数_加算対象[], 2, FALSE),  "")</f>
        <v/>
      </c>
      <c r="R9" s="359">
        <f>IFERROR(  VLOOKUP(P9, 開催数_加算対象件数[], 2, FALSE),  0)</f>
        <v>0</v>
      </c>
    </row>
    <row r="10" spans="1:18" x14ac:dyDescent="0.25">
      <c r="B10">
        <v>6</v>
      </c>
      <c r="C10">
        <v>7</v>
      </c>
      <c r="D10">
        <v>1</v>
      </c>
      <c r="F10" t="s">
        <v>563</v>
      </c>
      <c r="H10" s="360">
        <v>10</v>
      </c>
      <c r="I10" s="466" t="str">
        <f>IFERROR(  VLOOKUP(H10, 対象日_全体[], 2, FALSE),  "")</f>
        <v>10/2</v>
      </c>
      <c r="J10" s="359">
        <f>IFERROR(  VLOOKUP(H10, 対象日_全体[[月]:[カウント]], 3, FALSE),  0)</f>
        <v>1</v>
      </c>
      <c r="K10" s="191"/>
      <c r="L10" s="191"/>
      <c r="M10" s="360">
        <v>10</v>
      </c>
      <c r="N10" s="359" t="str">
        <f>IFERROR(  VLOOKUP(M10, 開催数_加算除外日[], 2, FALSE),  "")</f>
        <v>10/2</v>
      </c>
      <c r="O10" s="191"/>
      <c r="P10" s="360">
        <v>10</v>
      </c>
      <c r="Q10" s="359" t="str">
        <f>IFERROR(  VLOOKUP(P10, 開催数_加算対象[], 2, FALSE),  "")</f>
        <v/>
      </c>
      <c r="R10" s="359">
        <f>IFERROR(  VLOOKUP(P10, 開催数_加算対象件数[], 2, FALSE),  0)</f>
        <v>0</v>
      </c>
    </row>
    <row r="11" spans="1:18" x14ac:dyDescent="0.25">
      <c r="B11">
        <v>7</v>
      </c>
      <c r="C11">
        <v>8</v>
      </c>
      <c r="D11">
        <v>1</v>
      </c>
      <c r="F11" t="s">
        <v>564</v>
      </c>
      <c r="H11" s="360">
        <v>11</v>
      </c>
      <c r="I11" s="466" t="str">
        <f>IFERROR(  VLOOKUP(H11, 対象日_全体[], 2, FALSE),  "")</f>
        <v>11/6</v>
      </c>
      <c r="J11" s="359">
        <f>IFERROR(  VLOOKUP(H11, 対象日_全体[[月]:[カウント]], 3, FALSE),  0)</f>
        <v>1</v>
      </c>
      <c r="K11" s="191"/>
      <c r="L11" s="191"/>
      <c r="M11" s="360">
        <v>11</v>
      </c>
      <c r="N11" s="359" t="str">
        <f>IFERROR(  VLOOKUP(M11, 開催数_加算除外日[], 2, FALSE),  "")</f>
        <v>11/6</v>
      </c>
      <c r="O11" s="191"/>
      <c r="P11" s="360">
        <v>11</v>
      </c>
      <c r="Q11" s="359" t="str">
        <f>IFERROR(  VLOOKUP(P11, 開催数_加算対象[], 2, FALSE),  "")</f>
        <v/>
      </c>
      <c r="R11" s="359">
        <f>IFERROR(  VLOOKUP(P11, 開催数_加算対象件数[], 2, FALSE),  0)</f>
        <v>0</v>
      </c>
    </row>
    <row r="12" spans="1:18" x14ac:dyDescent="0.25">
      <c r="B12">
        <v>7</v>
      </c>
      <c r="C12">
        <v>9</v>
      </c>
      <c r="D12">
        <v>2</v>
      </c>
      <c r="F12" t="s">
        <v>565</v>
      </c>
      <c r="H12" s="360">
        <v>12</v>
      </c>
      <c r="I12" s="466" t="str">
        <f>IFERROR(  VLOOKUP(H12, 対象日_全体[], 2, FALSE),  "")</f>
        <v>12/4</v>
      </c>
      <c r="J12" s="359">
        <f>IFERROR(  VLOOKUP(H12, 対象日_全体[[月]:[カウント]], 3, FALSE),  0)</f>
        <v>1</v>
      </c>
      <c r="K12" s="191"/>
      <c r="L12" s="191"/>
      <c r="M12" s="360">
        <v>12</v>
      </c>
      <c r="N12" s="359" t="str">
        <f>IFERROR(  VLOOKUP(M12, 開催数_加算除外日[], 2, FALSE),  "")</f>
        <v>12/4</v>
      </c>
      <c r="O12" s="191"/>
      <c r="P12" s="360">
        <v>12</v>
      </c>
      <c r="Q12" s="359" t="str">
        <f>IFERROR(  VLOOKUP(P12, 開催数_加算対象[], 2, FALSE),  "")</f>
        <v/>
      </c>
      <c r="R12" s="359">
        <f>IFERROR(  VLOOKUP(P12, 開催数_加算対象件数[], 2, FALSE),  0)</f>
        <v>0</v>
      </c>
    </row>
    <row r="13" spans="1:18" x14ac:dyDescent="0.25">
      <c r="B13">
        <v>7</v>
      </c>
      <c r="C13">
        <v>10</v>
      </c>
      <c r="D13">
        <v>3</v>
      </c>
      <c r="F13" t="s">
        <v>566</v>
      </c>
      <c r="H13" s="360">
        <v>1</v>
      </c>
      <c r="I13" s="466" t="str">
        <f>IFERROR(  VLOOKUP(H13, 対象日_全体[], 2, FALSE),  "")</f>
        <v>1/8</v>
      </c>
      <c r="J13" s="359">
        <f>IFERROR(  VLOOKUP(H13, 対象日_全体[[月]:[カウント]], 3, FALSE),  0)</f>
        <v>1</v>
      </c>
      <c r="K13" s="191"/>
      <c r="L13" s="191"/>
      <c r="M13" s="360">
        <v>1</v>
      </c>
      <c r="N13" s="359" t="str">
        <f>IFERROR(  VLOOKUP(M13, 開催数_加算除外日[], 2, FALSE),  "")</f>
        <v>1/8</v>
      </c>
      <c r="O13" s="191"/>
      <c r="P13" s="360">
        <v>1</v>
      </c>
      <c r="Q13" s="359" t="str">
        <f>IFERROR(  VLOOKUP(P13, 開催数_加算対象[], 2, FALSE),  "")</f>
        <v/>
      </c>
      <c r="R13" s="359">
        <f>IFERROR(  VLOOKUP(P13, 開催数_加算対象件数[], 2, FALSE),  0)</f>
        <v>0</v>
      </c>
    </row>
    <row r="14" spans="1:18" x14ac:dyDescent="0.25">
      <c r="B14">
        <v>7</v>
      </c>
      <c r="C14">
        <v>11</v>
      </c>
      <c r="D14">
        <v>4</v>
      </c>
      <c r="F14" t="s">
        <v>567</v>
      </c>
      <c r="H14" s="360">
        <v>2</v>
      </c>
      <c r="I14" s="466" t="str">
        <f>IFERROR(  VLOOKUP(H14, 対象日_全体[], 2, FALSE),  "")</f>
        <v>2/5</v>
      </c>
      <c r="J14" s="359">
        <f>IFERROR(  VLOOKUP(H14, 対象日_全体[[月]:[カウント]], 3, FALSE),  0)</f>
        <v>1</v>
      </c>
      <c r="K14" s="191"/>
      <c r="L14" s="191"/>
      <c r="M14" s="360">
        <v>2</v>
      </c>
      <c r="N14" s="359" t="str">
        <f>IFERROR(  VLOOKUP(M14, 開催数_加算除外日[], 2, FALSE),  "")</f>
        <v>2/5</v>
      </c>
      <c r="O14" s="191"/>
      <c r="P14" s="360">
        <v>2</v>
      </c>
      <c r="Q14" s="359" t="str">
        <f>IFERROR(  VLOOKUP(P14, 開催数_加算対象[], 2, FALSE),  "")</f>
        <v/>
      </c>
      <c r="R14" s="359">
        <f>IFERROR(  VLOOKUP(P14, 開催数_加算対象件数[], 2, FALSE),  0)</f>
        <v>0</v>
      </c>
    </row>
    <row r="15" spans="1:18" x14ac:dyDescent="0.25">
      <c r="B15">
        <v>7</v>
      </c>
      <c r="C15">
        <v>12</v>
      </c>
      <c r="D15">
        <v>5</v>
      </c>
      <c r="E15" t="s">
        <v>491</v>
      </c>
      <c r="F15" t="s">
        <v>568</v>
      </c>
      <c r="H15" s="360">
        <v>3</v>
      </c>
      <c r="I15" s="466" t="str">
        <f>IFERROR(  VLOOKUP(H15, 対象日_全体[], 2, FALSE),  "")</f>
        <v>3/5,※3/28,※3/29,※3/30,※3/31</v>
      </c>
      <c r="J15" s="359">
        <f>IFERROR(  VLOOKUP(H15, 対象日_全体[[月]:[カウント]], 3, FALSE),  0)</f>
        <v>5</v>
      </c>
      <c r="K15" s="191"/>
      <c r="L15" s="191"/>
      <c r="M15" s="360">
        <v>3</v>
      </c>
      <c r="N15" s="359" t="str">
        <f>IFERROR(  VLOOKUP(M15, 開催数_加算除外日[], 2, FALSE),  "")</f>
        <v>3/5,※3/28,※3/29,※3/30</v>
      </c>
      <c r="O15" s="191"/>
      <c r="P15" s="360">
        <v>3</v>
      </c>
      <c r="Q15" s="359" t="str">
        <f>IFERROR(  VLOOKUP(P15, 開催数_加算対象[], 2, FALSE),  "")</f>
        <v>※3/31</v>
      </c>
      <c r="R15" s="359">
        <f>IFERROR(  VLOOKUP(P15, 開催数_加算対象件数[], 2, FALSE),  0)</f>
        <v>1</v>
      </c>
    </row>
    <row r="16" spans="1:18" x14ac:dyDescent="0.25">
      <c r="B16">
        <v>7</v>
      </c>
      <c r="C16">
        <v>13</v>
      </c>
      <c r="D16">
        <v>6</v>
      </c>
      <c r="E16" t="s">
        <v>491</v>
      </c>
      <c r="F16" t="s">
        <v>569</v>
      </c>
      <c r="J16" s="192">
        <f>SUM(J4:J15)</f>
        <v>30</v>
      </c>
      <c r="K16" s="140"/>
      <c r="L16" s="140"/>
      <c r="M16" s="140"/>
      <c r="N16" s="140"/>
      <c r="O16" s="140"/>
      <c r="P16" s="140"/>
      <c r="Q16" s="140"/>
      <c r="R16" s="192">
        <f>SUM(R4:R15)</f>
        <v>5</v>
      </c>
    </row>
    <row r="17" spans="2:20" x14ac:dyDescent="0.25">
      <c r="B17">
        <v>8</v>
      </c>
      <c r="C17">
        <v>14</v>
      </c>
      <c r="D17">
        <v>1</v>
      </c>
      <c r="E17" t="s">
        <v>491</v>
      </c>
      <c r="F17" t="s">
        <v>570</v>
      </c>
    </row>
    <row r="18" spans="2:20" x14ac:dyDescent="0.25">
      <c r="B18">
        <v>8</v>
      </c>
      <c r="C18">
        <v>15</v>
      </c>
      <c r="D18">
        <v>2</v>
      </c>
      <c r="F18" t="s">
        <v>552</v>
      </c>
      <c r="H18" t="s">
        <v>485</v>
      </c>
      <c r="I18" t="s">
        <v>486</v>
      </c>
      <c r="J18" t="s">
        <v>492</v>
      </c>
      <c r="K18" t="s">
        <v>487</v>
      </c>
      <c r="M18" t="s">
        <v>485</v>
      </c>
      <c r="N18" t="s">
        <v>493</v>
      </c>
      <c r="P18" t="s">
        <v>485</v>
      </c>
      <c r="Q18" t="s">
        <v>494</v>
      </c>
      <c r="S18" t="s">
        <v>485</v>
      </c>
      <c r="T18" t="s">
        <v>492</v>
      </c>
    </row>
    <row r="19" spans="2:20" x14ac:dyDescent="0.25">
      <c r="B19">
        <v>8</v>
      </c>
      <c r="C19">
        <v>16</v>
      </c>
      <c r="D19">
        <v>3</v>
      </c>
      <c r="F19" t="s">
        <v>553</v>
      </c>
      <c r="H19">
        <v>4</v>
      </c>
      <c r="I19" s="358" t="s">
        <v>590</v>
      </c>
      <c r="J19">
        <v>5</v>
      </c>
      <c r="K19">
        <v>1</v>
      </c>
      <c r="M19">
        <v>4</v>
      </c>
      <c r="N19" s="358" t="s">
        <v>583</v>
      </c>
      <c r="P19">
        <v>4</v>
      </c>
      <c r="Q19" s="358" t="s">
        <v>586</v>
      </c>
      <c r="S19">
        <v>4</v>
      </c>
      <c r="T19">
        <v>1</v>
      </c>
    </row>
    <row r="20" spans="2:20" x14ac:dyDescent="0.25">
      <c r="B20">
        <v>8</v>
      </c>
      <c r="C20">
        <v>17</v>
      </c>
      <c r="D20">
        <v>4</v>
      </c>
      <c r="F20" t="s">
        <v>554</v>
      </c>
      <c r="H20">
        <v>5</v>
      </c>
      <c r="I20" s="358" t="s">
        <v>562</v>
      </c>
      <c r="J20">
        <v>1</v>
      </c>
      <c r="K20">
        <v>2</v>
      </c>
      <c r="M20">
        <v>5</v>
      </c>
      <c r="N20" s="358" t="s">
        <v>562</v>
      </c>
      <c r="P20">
        <v>7</v>
      </c>
      <c r="Q20" s="358" t="s">
        <v>587</v>
      </c>
      <c r="S20">
        <v>7</v>
      </c>
      <c r="T20">
        <v>2</v>
      </c>
    </row>
    <row r="21" spans="2:20" x14ac:dyDescent="0.25">
      <c r="B21">
        <v>8</v>
      </c>
      <c r="C21">
        <v>18</v>
      </c>
      <c r="D21">
        <v>5</v>
      </c>
      <c r="F21" t="s">
        <v>555</v>
      </c>
      <c r="H21">
        <v>6</v>
      </c>
      <c r="I21" s="358" t="s">
        <v>563</v>
      </c>
      <c r="J21">
        <v>1</v>
      </c>
      <c r="K21">
        <v>3</v>
      </c>
      <c r="M21">
        <v>6</v>
      </c>
      <c r="N21" s="358" t="s">
        <v>563</v>
      </c>
      <c r="P21">
        <v>8</v>
      </c>
      <c r="Q21" s="358" t="s">
        <v>588</v>
      </c>
      <c r="S21">
        <v>8</v>
      </c>
      <c r="T21">
        <v>1</v>
      </c>
    </row>
    <row r="22" spans="2:20" x14ac:dyDescent="0.25">
      <c r="B22">
        <v>8</v>
      </c>
      <c r="C22">
        <v>19</v>
      </c>
      <c r="D22">
        <v>6</v>
      </c>
      <c r="F22" t="s">
        <v>571</v>
      </c>
      <c r="H22">
        <v>7</v>
      </c>
      <c r="I22" s="358" t="s">
        <v>591</v>
      </c>
      <c r="J22">
        <v>6</v>
      </c>
      <c r="K22">
        <v>4</v>
      </c>
      <c r="M22">
        <v>7</v>
      </c>
      <c r="N22" s="358" t="s">
        <v>584</v>
      </c>
      <c r="P22">
        <v>3</v>
      </c>
      <c r="Q22" s="358" t="s">
        <v>589</v>
      </c>
      <c r="S22">
        <v>3</v>
      </c>
      <c r="T22">
        <v>1</v>
      </c>
    </row>
    <row r="23" spans="2:20" x14ac:dyDescent="0.25">
      <c r="B23">
        <v>9</v>
      </c>
      <c r="C23">
        <v>20</v>
      </c>
      <c r="D23">
        <v>1</v>
      </c>
      <c r="F23" t="s">
        <v>572</v>
      </c>
      <c r="H23">
        <v>8</v>
      </c>
      <c r="I23" s="358" t="s">
        <v>592</v>
      </c>
      <c r="J23">
        <v>6</v>
      </c>
      <c r="K23">
        <v>5</v>
      </c>
      <c r="M23">
        <v>8</v>
      </c>
      <c r="N23" s="358" t="s">
        <v>556</v>
      </c>
    </row>
    <row r="24" spans="2:20" x14ac:dyDescent="0.25">
      <c r="B24">
        <v>10</v>
      </c>
      <c r="C24">
        <v>21</v>
      </c>
      <c r="D24">
        <v>1</v>
      </c>
      <c r="F24" t="s">
        <v>573</v>
      </c>
      <c r="H24">
        <v>9</v>
      </c>
      <c r="I24" s="358" t="s">
        <v>572</v>
      </c>
      <c r="J24">
        <v>1</v>
      </c>
      <c r="K24">
        <v>6</v>
      </c>
      <c r="M24">
        <v>9</v>
      </c>
      <c r="N24" s="358" t="s">
        <v>572</v>
      </c>
    </row>
    <row r="25" spans="2:20" x14ac:dyDescent="0.25">
      <c r="B25">
        <v>11</v>
      </c>
      <c r="C25">
        <v>22</v>
      </c>
      <c r="D25">
        <v>1</v>
      </c>
      <c r="F25" t="s">
        <v>574</v>
      </c>
      <c r="H25">
        <v>10</v>
      </c>
      <c r="I25" s="358" t="s">
        <v>573</v>
      </c>
      <c r="J25">
        <v>1</v>
      </c>
      <c r="K25">
        <v>7</v>
      </c>
      <c r="M25">
        <v>10</v>
      </c>
      <c r="N25" s="358" t="s">
        <v>573</v>
      </c>
    </row>
    <row r="26" spans="2:20" x14ac:dyDescent="0.25">
      <c r="B26">
        <v>12</v>
      </c>
      <c r="C26">
        <v>23</v>
      </c>
      <c r="D26">
        <v>1</v>
      </c>
      <c r="F26" t="s">
        <v>575</v>
      </c>
      <c r="H26">
        <v>11</v>
      </c>
      <c r="I26" s="358" t="s">
        <v>574</v>
      </c>
      <c r="J26">
        <v>1</v>
      </c>
      <c r="K26">
        <v>8</v>
      </c>
      <c r="M26">
        <v>11</v>
      </c>
      <c r="N26" s="358" t="s">
        <v>574</v>
      </c>
    </row>
    <row r="27" spans="2:20" x14ac:dyDescent="0.25">
      <c r="B27">
        <v>1</v>
      </c>
      <c r="C27">
        <v>24</v>
      </c>
      <c r="D27">
        <v>1</v>
      </c>
      <c r="F27" t="s">
        <v>576</v>
      </c>
      <c r="H27">
        <v>12</v>
      </c>
      <c r="I27" s="358" t="s">
        <v>575</v>
      </c>
      <c r="J27">
        <v>1</v>
      </c>
      <c r="K27">
        <v>9</v>
      </c>
      <c r="M27">
        <v>12</v>
      </c>
      <c r="N27" s="358" t="s">
        <v>575</v>
      </c>
    </row>
    <row r="28" spans="2:20" x14ac:dyDescent="0.25">
      <c r="B28">
        <v>2</v>
      </c>
      <c r="C28">
        <v>25</v>
      </c>
      <c r="D28">
        <v>1</v>
      </c>
      <c r="F28" t="s">
        <v>577</v>
      </c>
      <c r="H28">
        <v>1</v>
      </c>
      <c r="I28" s="358" t="s">
        <v>576</v>
      </c>
      <c r="J28">
        <v>1</v>
      </c>
      <c r="K28">
        <v>10</v>
      </c>
      <c r="M28">
        <v>1</v>
      </c>
      <c r="N28" s="358" t="s">
        <v>576</v>
      </c>
    </row>
    <row r="29" spans="2:20" x14ac:dyDescent="0.25">
      <c r="B29">
        <v>3</v>
      </c>
      <c r="C29">
        <v>26</v>
      </c>
      <c r="D29">
        <v>1</v>
      </c>
      <c r="F29" t="s">
        <v>578</v>
      </c>
      <c r="H29">
        <v>2</v>
      </c>
      <c r="I29" s="358" t="s">
        <v>577</v>
      </c>
      <c r="J29">
        <v>1</v>
      </c>
      <c r="K29">
        <v>11</v>
      </c>
      <c r="M29">
        <v>2</v>
      </c>
      <c r="N29" s="358" t="s">
        <v>577</v>
      </c>
    </row>
    <row r="30" spans="2:20" x14ac:dyDescent="0.25">
      <c r="B30">
        <v>3</v>
      </c>
      <c r="C30">
        <v>27</v>
      </c>
      <c r="D30">
        <v>2</v>
      </c>
      <c r="E30" t="s">
        <v>491</v>
      </c>
      <c r="F30" t="s">
        <v>579</v>
      </c>
      <c r="H30">
        <v>3</v>
      </c>
      <c r="I30" s="358" t="s">
        <v>593</v>
      </c>
      <c r="J30">
        <v>5</v>
      </c>
      <c r="K30">
        <v>12</v>
      </c>
      <c r="M30">
        <v>3</v>
      </c>
      <c r="N30" s="358" t="s">
        <v>585</v>
      </c>
    </row>
    <row r="31" spans="2:20" x14ac:dyDescent="0.25">
      <c r="B31">
        <v>3</v>
      </c>
      <c r="C31">
        <v>28</v>
      </c>
      <c r="D31">
        <v>3</v>
      </c>
      <c r="E31" t="s">
        <v>491</v>
      </c>
      <c r="F31" t="s">
        <v>580</v>
      </c>
    </row>
    <row r="32" spans="2:20" x14ac:dyDescent="0.25">
      <c r="B32">
        <v>3</v>
      </c>
      <c r="C32">
        <v>29</v>
      </c>
      <c r="D32">
        <v>4</v>
      </c>
      <c r="E32" t="s">
        <v>491</v>
      </c>
      <c r="F32" t="s">
        <v>581</v>
      </c>
    </row>
    <row r="33" spans="2:6" x14ac:dyDescent="0.25">
      <c r="B33">
        <v>3</v>
      </c>
      <c r="C33">
        <v>30</v>
      </c>
      <c r="D33">
        <v>5</v>
      </c>
      <c r="E33" t="s">
        <v>491</v>
      </c>
      <c r="F33" t="s">
        <v>582</v>
      </c>
    </row>
  </sheetData>
  <phoneticPr fontId="1"/>
  <pageMargins left="0.7" right="0.7" top="0.75" bottom="0.75" header="0.3" footer="0.3"/>
  <pageSetup paperSize="9" orientation="portrait" r:id="rId1"/>
  <tableParts count="5">
    <tablePart r:id="rId2"/>
    <tablePart r:id="rId3"/>
    <tablePart r:id="rId4"/>
    <tablePart r:id="rId5"/>
    <tablePart r:id="rId6"/>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DC5E4-8AE5-4800-81D7-2ECFFB1152C7}">
  <sheetPr>
    <tabColor theme="8"/>
  </sheetPr>
  <dimension ref="A1:T32"/>
  <sheetViews>
    <sheetView zoomScale="70" zoomScaleNormal="70" workbookViewId="0">
      <selection activeCell="G48" sqref="G48"/>
    </sheetView>
  </sheetViews>
  <sheetFormatPr defaultRowHeight="15.75" x14ac:dyDescent="0.25"/>
  <cols>
    <col min="2" max="2" width="6" bestFit="1" customWidth="1"/>
    <col min="3" max="3" width="11.88671875" bestFit="1" customWidth="1"/>
    <col min="4" max="4" width="9.109375" bestFit="1" customWidth="1"/>
    <col min="5" max="5" width="16" bestFit="1" customWidth="1"/>
    <col min="6" max="6" width="7.5546875" bestFit="1" customWidth="1"/>
    <col min="8" max="8" width="6" bestFit="1" customWidth="1"/>
    <col min="9" max="9" width="30.21875" bestFit="1" customWidth="1"/>
    <col min="10" max="10" width="9.44140625" bestFit="1" customWidth="1"/>
    <col min="11" max="11" width="11.88671875" bestFit="1" customWidth="1"/>
    <col min="13" max="13" width="6" bestFit="1" customWidth="1"/>
    <col min="14" max="14" width="23.6640625" bestFit="1" customWidth="1"/>
    <col min="16" max="16" width="6" bestFit="1" customWidth="1"/>
    <col min="17" max="17" width="12.33203125" bestFit="1" customWidth="1"/>
    <col min="18" max="18" width="9.44140625" bestFit="1" customWidth="1"/>
    <col min="19" max="19" width="6" bestFit="1" customWidth="1"/>
    <col min="20" max="20" width="9.44140625" bestFit="1" customWidth="1"/>
  </cols>
  <sheetData>
    <row r="1" spans="1:18" x14ac:dyDescent="0.25">
      <c r="A1" t="s">
        <v>273</v>
      </c>
    </row>
    <row r="3" spans="1:18" x14ac:dyDescent="0.25">
      <c r="B3" t="s">
        <v>485</v>
      </c>
      <c r="C3" t="s">
        <v>487</v>
      </c>
      <c r="D3" t="s">
        <v>488</v>
      </c>
      <c r="E3" t="s">
        <v>489</v>
      </c>
      <c r="F3" t="s">
        <v>490</v>
      </c>
      <c r="H3" s="362" t="s">
        <v>497</v>
      </c>
      <c r="I3" s="362" t="s">
        <v>500</v>
      </c>
      <c r="J3" s="362" t="s">
        <v>501</v>
      </c>
      <c r="K3" s="191"/>
      <c r="M3" s="361" t="s">
        <v>497</v>
      </c>
      <c r="N3" s="361" t="s">
        <v>498</v>
      </c>
      <c r="P3" s="363" t="s">
        <v>497</v>
      </c>
      <c r="Q3" s="363" t="s">
        <v>499</v>
      </c>
      <c r="R3" s="363" t="s">
        <v>501</v>
      </c>
    </row>
    <row r="4" spans="1:18" x14ac:dyDescent="0.25">
      <c r="B4">
        <v>4</v>
      </c>
      <c r="C4">
        <v>1</v>
      </c>
      <c r="D4">
        <v>1</v>
      </c>
      <c r="E4" t="s">
        <v>491</v>
      </c>
      <c r="F4" t="s">
        <v>557</v>
      </c>
      <c r="H4" s="360">
        <v>4</v>
      </c>
      <c r="I4" s="359" t="str">
        <f>IFERROR(  VLOOKUP(H4, 対象日_学習支援[], 2, FALSE),  "")</f>
        <v>※4/1,※4/2,※4/3,4/29,4/30</v>
      </c>
      <c r="J4" s="359">
        <f>IFERROR(  VLOOKUP(H4, 対象日_学習支援[], 3, FALSE),  0)</f>
        <v>5</v>
      </c>
      <c r="K4" s="191"/>
      <c r="M4" s="360">
        <v>4</v>
      </c>
      <c r="N4" s="359" t="str">
        <f>IFERROR(  VLOOKUP(H4, 開催数_加算除外日_学習支援[], 2, FALSE),  "")</f>
        <v>4/29,4/30,※4/1,※4/2</v>
      </c>
      <c r="P4" s="360">
        <v>4</v>
      </c>
      <c r="Q4" s="359" t="str">
        <f>IFERROR(  VLOOKUP(H4, 開催数_加算対象_学習支援[], 2, FALSE),  "")</f>
        <v>※4/3</v>
      </c>
      <c r="R4" s="359">
        <f>IFERROR(  VLOOKUP(P4, 開催数_加算対象件数_学習支援[], 2, FALSE),  0)</f>
        <v>1</v>
      </c>
    </row>
    <row r="5" spans="1:18" x14ac:dyDescent="0.25">
      <c r="B5">
        <v>4</v>
      </c>
      <c r="C5">
        <v>2</v>
      </c>
      <c r="D5">
        <v>2</v>
      </c>
      <c r="E5" t="s">
        <v>491</v>
      </c>
      <c r="F5" t="s">
        <v>558</v>
      </c>
      <c r="H5" s="360">
        <v>5</v>
      </c>
      <c r="I5" s="359" t="str">
        <f>IFERROR(  VLOOKUP(H5, 対象日_学習支援[], 2, FALSE),  "")</f>
        <v>5/1</v>
      </c>
      <c r="J5" s="359">
        <f>IFERROR(  VLOOKUP(H5, 対象日_学習支援[], 3, FALSE),  0)</f>
        <v>1</v>
      </c>
      <c r="K5" s="191"/>
      <c r="L5" s="191"/>
      <c r="M5" s="360">
        <v>5</v>
      </c>
      <c r="N5" s="359" t="str">
        <f>IFERROR(  VLOOKUP(H5, 開催数_加算除外日_学習支援[], 2, FALSE),  "")</f>
        <v>5/1</v>
      </c>
      <c r="O5" s="191"/>
      <c r="P5" s="360">
        <v>5</v>
      </c>
      <c r="Q5" s="359" t="str">
        <f>IFERROR(  VLOOKUP(H5, 開催数_加算対象_学習支援[], 2, FALSE),  "")</f>
        <v/>
      </c>
      <c r="R5" s="359">
        <f>IFERROR(  VLOOKUP(P5, 開催数_加算対象件数_学習支援[], 2, FALSE),  0)</f>
        <v>0</v>
      </c>
    </row>
    <row r="6" spans="1:18" x14ac:dyDescent="0.25">
      <c r="B6">
        <v>4</v>
      </c>
      <c r="C6">
        <v>3</v>
      </c>
      <c r="D6">
        <v>3</v>
      </c>
      <c r="E6" t="s">
        <v>491</v>
      </c>
      <c r="F6" t="s">
        <v>559</v>
      </c>
      <c r="H6" s="360">
        <v>6</v>
      </c>
      <c r="I6" s="359" t="str">
        <f>IFERROR(  VLOOKUP(H6, 対象日_学習支援[], 2, FALSE),  "")</f>
        <v>6/5</v>
      </c>
      <c r="J6" s="359">
        <f>IFERROR(  VLOOKUP(H6, 対象日_学習支援[], 3, FALSE),  0)</f>
        <v>1</v>
      </c>
      <c r="K6" s="191"/>
      <c r="L6" s="191"/>
      <c r="M6" s="360">
        <v>6</v>
      </c>
      <c r="N6" s="359" t="str">
        <f>IFERROR(  VLOOKUP(H6, 開催数_加算除外日_学習支援[], 2, FALSE),  "")</f>
        <v>6/5</v>
      </c>
      <c r="O6" s="191"/>
      <c r="P6" s="360">
        <v>6</v>
      </c>
      <c r="Q6" s="359" t="str">
        <f>IFERROR(  VLOOKUP(H6, 開催数_加算対象_学習支援[], 2, FALSE),  "")</f>
        <v/>
      </c>
      <c r="R6" s="359">
        <f>IFERROR(  VLOOKUP(P6, 開催数_加算対象件数_学習支援[], 2, FALSE),  0)</f>
        <v>0</v>
      </c>
    </row>
    <row r="7" spans="1:18" x14ac:dyDescent="0.25">
      <c r="B7">
        <v>4</v>
      </c>
      <c r="C7">
        <v>4</v>
      </c>
      <c r="D7">
        <v>4</v>
      </c>
      <c r="F7" t="s">
        <v>560</v>
      </c>
      <c r="H7" s="360">
        <v>7</v>
      </c>
      <c r="I7" s="359" t="str">
        <f>IFERROR(  VLOOKUP(H7, 対象日_学習支援[], 2, FALSE),  "")</f>
        <v>7/2,7/3,7/4,※7/23,※7/24</v>
      </c>
      <c r="J7" s="359">
        <f>IFERROR(  VLOOKUP(H7, 対象日_学習支援[], 3, FALSE),  0)</f>
        <v>5</v>
      </c>
      <c r="K7" s="191"/>
      <c r="L7" s="191"/>
      <c r="M7" s="360">
        <v>7</v>
      </c>
      <c r="N7" s="359" t="str">
        <f>IFERROR(  VLOOKUP(H7, 開催数_加算除外日_学習支援[], 2, FALSE),  "")</f>
        <v>7/2,7/3,7/4,※7/23</v>
      </c>
      <c r="O7" s="191"/>
      <c r="P7" s="360">
        <v>7</v>
      </c>
      <c r="Q7" s="359" t="str">
        <f>IFERROR(  VLOOKUP(H7, 開催数_加算対象_学習支援[], 2, FALSE),  "")</f>
        <v>※7/24</v>
      </c>
      <c r="R7" s="359">
        <f>IFERROR(  VLOOKUP(P7, 開催数_加算対象件数_学習支援[], 2, FALSE),  0)</f>
        <v>1</v>
      </c>
    </row>
    <row r="8" spans="1:18" x14ac:dyDescent="0.25">
      <c r="B8">
        <v>4</v>
      </c>
      <c r="C8">
        <v>5</v>
      </c>
      <c r="D8">
        <v>5</v>
      </c>
      <c r="F8" t="s">
        <v>561</v>
      </c>
      <c r="H8" s="360">
        <v>8</v>
      </c>
      <c r="I8" s="359" t="str">
        <f>IFERROR(  VLOOKUP(H8, 対象日_学習支援[], 2, FALSE),  "")</f>
        <v>※8/1,8/27,8/28,8/29,8/30,8/31</v>
      </c>
      <c r="J8" s="359">
        <f>IFERROR(  VLOOKUP(H8, 対象日_学習支援[], 3, FALSE),  0)</f>
        <v>6</v>
      </c>
      <c r="K8" s="191"/>
      <c r="L8" s="191"/>
      <c r="M8" s="360">
        <v>8</v>
      </c>
      <c r="N8" s="359" t="str">
        <f>IFERROR(  VLOOKUP(H8, 開催数_加算除外日_学習支援[], 2, FALSE),  "")</f>
        <v>8/27,8/28,8/29,8/30</v>
      </c>
      <c r="O8" s="191"/>
      <c r="P8" s="360">
        <v>8</v>
      </c>
      <c r="Q8" s="359" t="str">
        <f>IFERROR(  VLOOKUP(H8, 開催数_加算対象_学習支援[], 2, FALSE),  "")</f>
        <v>※8/1</v>
      </c>
      <c r="R8" s="359">
        <f>IFERROR(  VLOOKUP(P8, 開催数_加算対象件数_学習支援[], 2, FALSE),  0)</f>
        <v>1</v>
      </c>
    </row>
    <row r="9" spans="1:18" x14ac:dyDescent="0.25">
      <c r="B9">
        <v>5</v>
      </c>
      <c r="C9">
        <v>6</v>
      </c>
      <c r="D9">
        <v>1</v>
      </c>
      <c r="F9" t="s">
        <v>562</v>
      </c>
      <c r="H9" s="360">
        <v>9</v>
      </c>
      <c r="I9" s="359" t="str">
        <f>IFERROR(  VLOOKUP(H9, 対象日_学習支援[], 2, FALSE),  "")</f>
        <v>9/4</v>
      </c>
      <c r="J9" s="359">
        <f>IFERROR(  VLOOKUP(H9, 対象日_学習支援[], 3, FALSE),  0)</f>
        <v>1</v>
      </c>
      <c r="K9" s="191"/>
      <c r="L9" s="191"/>
      <c r="M9" s="360">
        <v>9</v>
      </c>
      <c r="N9" s="359" t="str">
        <f>IFERROR(  VLOOKUP(H9, 開催数_加算除外日_学習支援[], 2, FALSE),  "")</f>
        <v>9/4</v>
      </c>
      <c r="O9" s="191"/>
      <c r="P9" s="360">
        <v>9</v>
      </c>
      <c r="Q9" s="359" t="str">
        <f>IFERROR(  VLOOKUP(H9, 開催数_加算対象_学習支援[], 2, FALSE),  "")</f>
        <v/>
      </c>
      <c r="R9" s="359">
        <f>IFERROR(  VLOOKUP(P9, 開催数_加算対象件数_学習支援[], 2, FALSE),  0)</f>
        <v>0</v>
      </c>
    </row>
    <row r="10" spans="1:18" x14ac:dyDescent="0.25">
      <c r="B10">
        <v>6</v>
      </c>
      <c r="C10">
        <v>7</v>
      </c>
      <c r="D10">
        <v>1</v>
      </c>
      <c r="F10" t="s">
        <v>563</v>
      </c>
      <c r="H10" s="360">
        <v>10</v>
      </c>
      <c r="I10" s="359" t="str">
        <f>IFERROR(  VLOOKUP(H10, 対象日_学習支援[], 2, FALSE),  "")</f>
        <v>10/2</v>
      </c>
      <c r="J10" s="359">
        <f>IFERROR(  VLOOKUP(H10, 対象日_学習支援[], 3, FALSE),  0)</f>
        <v>1</v>
      </c>
      <c r="K10" s="191"/>
      <c r="L10" s="191"/>
      <c r="M10" s="360">
        <v>10</v>
      </c>
      <c r="N10" s="359" t="str">
        <f>IFERROR(  VLOOKUP(H10, 開催数_加算除外日_学習支援[], 2, FALSE),  "")</f>
        <v>10/2</v>
      </c>
      <c r="O10" s="191"/>
      <c r="P10" s="360">
        <v>10</v>
      </c>
      <c r="Q10" s="359" t="str">
        <f>IFERROR(  VLOOKUP(H10, 開催数_加算対象_学習支援[], 2, FALSE),  "")</f>
        <v/>
      </c>
      <c r="R10" s="359">
        <f>IFERROR(  VLOOKUP(P10, 開催数_加算対象件数_学習支援[], 2, FALSE),  0)</f>
        <v>0</v>
      </c>
    </row>
    <row r="11" spans="1:18" x14ac:dyDescent="0.25">
      <c r="B11">
        <v>7</v>
      </c>
      <c r="C11">
        <v>8</v>
      </c>
      <c r="D11">
        <v>1</v>
      </c>
      <c r="F11" t="s">
        <v>565</v>
      </c>
      <c r="H11" s="360">
        <v>11</v>
      </c>
      <c r="I11" s="359" t="str">
        <f>IFERROR(  VLOOKUP(H11, 対象日_学習支援[], 2, FALSE),  "")</f>
        <v>11/6</v>
      </c>
      <c r="J11" s="359">
        <f>IFERROR(  VLOOKUP(H11, 対象日_学習支援[], 3, FALSE),  0)</f>
        <v>1</v>
      </c>
      <c r="K11" s="191"/>
      <c r="L11" s="191"/>
      <c r="M11" s="360">
        <v>11</v>
      </c>
      <c r="N11" s="359" t="str">
        <f>IFERROR(  VLOOKUP(H11, 開催数_加算除外日_学習支援[], 2, FALSE),  "")</f>
        <v>11/6</v>
      </c>
      <c r="O11" s="191"/>
      <c r="P11" s="360">
        <v>11</v>
      </c>
      <c r="Q11" s="359" t="str">
        <f>IFERROR(  VLOOKUP(H11, 開催数_加算対象_学習支援[], 2, FALSE),  "")</f>
        <v/>
      </c>
      <c r="R11" s="359">
        <f>IFERROR(  VLOOKUP(P11, 開催数_加算対象件数_学習支援[], 2, FALSE),  0)</f>
        <v>0</v>
      </c>
    </row>
    <row r="12" spans="1:18" x14ac:dyDescent="0.25">
      <c r="B12">
        <v>7</v>
      </c>
      <c r="C12">
        <v>9</v>
      </c>
      <c r="D12">
        <v>2</v>
      </c>
      <c r="F12" t="s">
        <v>566</v>
      </c>
      <c r="H12" s="360">
        <v>12</v>
      </c>
      <c r="I12" s="359" t="str">
        <f>IFERROR(  VLOOKUP(H12, 対象日_学習支援[], 2, FALSE),  "")</f>
        <v>12/4</v>
      </c>
      <c r="J12" s="359">
        <f>IFERROR(  VLOOKUP(H12, 対象日_学習支援[], 3, FALSE),  0)</f>
        <v>1</v>
      </c>
      <c r="K12" s="191"/>
      <c r="L12" s="191"/>
      <c r="M12" s="360">
        <v>12</v>
      </c>
      <c r="N12" s="359" t="str">
        <f>IFERROR(  VLOOKUP(H12, 開催数_加算除外日_学習支援[], 2, FALSE),  "")</f>
        <v>12/4</v>
      </c>
      <c r="O12" s="191"/>
      <c r="P12" s="360">
        <v>12</v>
      </c>
      <c r="Q12" s="359" t="str">
        <f>IFERROR(  VLOOKUP(H12, 開催数_加算対象_学習支援[], 2, FALSE),  "")</f>
        <v/>
      </c>
      <c r="R12" s="359">
        <f>IFERROR(  VLOOKUP(P12, 開催数_加算対象件数_学習支援[], 2, FALSE),  0)</f>
        <v>0</v>
      </c>
    </row>
    <row r="13" spans="1:18" x14ac:dyDescent="0.25">
      <c r="B13">
        <v>7</v>
      </c>
      <c r="C13">
        <v>10</v>
      </c>
      <c r="D13">
        <v>3</v>
      </c>
      <c r="F13" t="s">
        <v>567</v>
      </c>
      <c r="H13" s="360">
        <v>1</v>
      </c>
      <c r="I13" s="359" t="str">
        <f>IFERROR(  VLOOKUP(H13, 対象日_学習支援[], 2, FALSE),  "")</f>
        <v>1/8</v>
      </c>
      <c r="J13" s="359">
        <f>IFERROR(  VLOOKUP(H13, 対象日_学習支援[], 3, FALSE),  0)</f>
        <v>1</v>
      </c>
      <c r="K13" s="191"/>
      <c r="L13" s="191"/>
      <c r="M13" s="360">
        <v>1</v>
      </c>
      <c r="N13" s="359" t="str">
        <f>IFERROR(  VLOOKUP(H13, 開催数_加算除外日_学習支援[], 2, FALSE),  "")</f>
        <v>1/8</v>
      </c>
      <c r="O13" s="191"/>
      <c r="P13" s="360">
        <v>1</v>
      </c>
      <c r="Q13" s="359" t="str">
        <f>IFERROR(  VLOOKUP(H13, 開催数_加算対象_学習支援[], 2, FALSE),  "")</f>
        <v/>
      </c>
      <c r="R13" s="359">
        <f>IFERROR(  VLOOKUP(P13, 開催数_加算対象件数_学習支援[], 2, FALSE),  0)</f>
        <v>0</v>
      </c>
    </row>
    <row r="14" spans="1:18" x14ac:dyDescent="0.25">
      <c r="B14">
        <v>7</v>
      </c>
      <c r="C14">
        <v>11</v>
      </c>
      <c r="D14">
        <v>4</v>
      </c>
      <c r="E14" t="s">
        <v>491</v>
      </c>
      <c r="F14" t="s">
        <v>568</v>
      </c>
      <c r="H14" s="360">
        <v>2</v>
      </c>
      <c r="I14" s="359" t="str">
        <f>IFERROR(  VLOOKUP(H14, 対象日_学習支援[], 2, FALSE),  "")</f>
        <v>2/5</v>
      </c>
      <c r="J14" s="359">
        <f>IFERROR(  VLOOKUP(H14, 対象日_学習支援[], 3, FALSE),  0)</f>
        <v>1</v>
      </c>
      <c r="K14" s="191"/>
      <c r="L14" s="191"/>
      <c r="M14" s="360">
        <v>2</v>
      </c>
      <c r="N14" s="359" t="str">
        <f>IFERROR(  VLOOKUP(H14, 開催数_加算除外日_学習支援[], 2, FALSE),  "")</f>
        <v>2/5</v>
      </c>
      <c r="O14" s="191"/>
      <c r="P14" s="360">
        <v>2</v>
      </c>
      <c r="Q14" s="359" t="str">
        <f>IFERROR(  VLOOKUP(H14, 開催数_加算対象_学習支援[], 2, FALSE),  "")</f>
        <v/>
      </c>
      <c r="R14" s="359">
        <f>IFERROR(  VLOOKUP(P14, 開催数_加算対象件数_学習支援[], 2, FALSE),  0)</f>
        <v>0</v>
      </c>
    </row>
    <row r="15" spans="1:18" x14ac:dyDescent="0.25">
      <c r="B15">
        <v>7</v>
      </c>
      <c r="C15">
        <v>12</v>
      </c>
      <c r="D15">
        <v>5</v>
      </c>
      <c r="E15" t="s">
        <v>491</v>
      </c>
      <c r="F15" t="s">
        <v>569</v>
      </c>
      <c r="H15" s="360">
        <v>3</v>
      </c>
      <c r="I15" s="359" t="str">
        <f>IFERROR(  VLOOKUP(H15, 対象日_学習支援[], 2, FALSE),  "")</f>
        <v>3/5,※3/28,※3/29,※3/30,※3/31</v>
      </c>
      <c r="J15" s="359">
        <f>IFERROR(  VLOOKUP(H15, 対象日_学習支援[], 3, FALSE),  0)</f>
        <v>5</v>
      </c>
      <c r="K15" s="191"/>
      <c r="L15" s="191"/>
      <c r="M15" s="360">
        <v>3</v>
      </c>
      <c r="N15" s="359" t="str">
        <f>IFERROR(  VLOOKUP(H15, 開催数_加算除外日_学習支援[], 2, FALSE),  "")</f>
        <v>3/5,※3/28,※3/29,※3/30</v>
      </c>
      <c r="O15" s="191"/>
      <c r="P15" s="360">
        <v>3</v>
      </c>
      <c r="Q15" s="359" t="str">
        <f>IFERROR(  VLOOKUP(H15, 開催数_加算対象_学習支援[], 2, FALSE),  "")</f>
        <v>※3/31</v>
      </c>
      <c r="R15" s="359">
        <f>IFERROR(  VLOOKUP(P15, 開催数_加算対象件数_学習支援[], 2, FALSE),  0)</f>
        <v>1</v>
      </c>
    </row>
    <row r="16" spans="1:18" x14ac:dyDescent="0.25">
      <c r="B16">
        <v>8</v>
      </c>
      <c r="C16">
        <v>13</v>
      </c>
      <c r="D16">
        <v>1</v>
      </c>
      <c r="E16" t="s">
        <v>491</v>
      </c>
      <c r="F16" t="s">
        <v>570</v>
      </c>
      <c r="J16" s="192">
        <f>SUM(J4:J15)</f>
        <v>29</v>
      </c>
      <c r="K16" s="140"/>
      <c r="L16" s="191"/>
      <c r="M16" s="140"/>
      <c r="N16" s="140"/>
      <c r="O16" s="191"/>
      <c r="P16" s="140"/>
      <c r="Q16" s="140"/>
      <c r="R16" s="192">
        <f>SUM(R4:R15)</f>
        <v>4</v>
      </c>
    </row>
    <row r="17" spans="2:20" x14ac:dyDescent="0.25">
      <c r="B17">
        <v>8</v>
      </c>
      <c r="C17">
        <v>14</v>
      </c>
      <c r="D17">
        <v>2</v>
      </c>
      <c r="F17" t="s">
        <v>552</v>
      </c>
      <c r="L17" s="191"/>
      <c r="O17" s="191"/>
    </row>
    <row r="18" spans="2:20" x14ac:dyDescent="0.25">
      <c r="B18">
        <v>8</v>
      </c>
      <c r="C18">
        <v>15</v>
      </c>
      <c r="D18">
        <v>3</v>
      </c>
      <c r="F18" t="s">
        <v>553</v>
      </c>
      <c r="H18" t="s">
        <v>485</v>
      </c>
      <c r="I18" t="s">
        <v>496</v>
      </c>
      <c r="J18" t="s">
        <v>492</v>
      </c>
      <c r="K18" t="s">
        <v>487</v>
      </c>
      <c r="L18" s="140"/>
      <c r="M18" t="s">
        <v>485</v>
      </c>
      <c r="N18" t="s">
        <v>493</v>
      </c>
      <c r="O18" s="140"/>
      <c r="P18" t="s">
        <v>485</v>
      </c>
      <c r="Q18" t="s">
        <v>494</v>
      </c>
      <c r="S18" t="s">
        <v>485</v>
      </c>
      <c r="T18" t="s">
        <v>492</v>
      </c>
    </row>
    <row r="19" spans="2:20" x14ac:dyDescent="0.25">
      <c r="B19">
        <v>8</v>
      </c>
      <c r="C19">
        <v>16</v>
      </c>
      <c r="D19">
        <v>4</v>
      </c>
      <c r="F19" t="s">
        <v>554</v>
      </c>
      <c r="H19">
        <v>4</v>
      </c>
      <c r="I19" s="358" t="s">
        <v>590</v>
      </c>
      <c r="J19">
        <v>5</v>
      </c>
      <c r="K19">
        <v>1</v>
      </c>
      <c r="M19">
        <v>4</v>
      </c>
      <c r="N19" s="358" t="s">
        <v>583</v>
      </c>
      <c r="P19">
        <v>4</v>
      </c>
      <c r="Q19" s="358" t="s">
        <v>586</v>
      </c>
      <c r="S19">
        <v>4</v>
      </c>
      <c r="T19">
        <v>1</v>
      </c>
    </row>
    <row r="20" spans="2:20" x14ac:dyDescent="0.25">
      <c r="B20">
        <v>8</v>
      </c>
      <c r="C20">
        <v>17</v>
      </c>
      <c r="D20">
        <v>5</v>
      </c>
      <c r="F20" t="s">
        <v>555</v>
      </c>
      <c r="H20">
        <v>5</v>
      </c>
      <c r="I20" s="358" t="s">
        <v>562</v>
      </c>
      <c r="J20">
        <v>1</v>
      </c>
      <c r="K20">
        <v>2</v>
      </c>
      <c r="M20">
        <v>5</v>
      </c>
      <c r="N20" s="358" t="s">
        <v>562</v>
      </c>
      <c r="P20">
        <v>7</v>
      </c>
      <c r="Q20" s="358" t="s">
        <v>595</v>
      </c>
      <c r="S20">
        <v>7</v>
      </c>
      <c r="T20">
        <v>1</v>
      </c>
    </row>
    <row r="21" spans="2:20" x14ac:dyDescent="0.25">
      <c r="B21">
        <v>8</v>
      </c>
      <c r="C21">
        <v>18</v>
      </c>
      <c r="D21">
        <v>6</v>
      </c>
      <c r="F21" t="s">
        <v>571</v>
      </c>
      <c r="H21">
        <v>6</v>
      </c>
      <c r="I21" s="358" t="s">
        <v>563</v>
      </c>
      <c r="J21">
        <v>1</v>
      </c>
      <c r="K21">
        <v>3</v>
      </c>
      <c r="M21">
        <v>6</v>
      </c>
      <c r="N21" s="358" t="s">
        <v>563</v>
      </c>
      <c r="P21">
        <v>8</v>
      </c>
      <c r="Q21" s="358" t="s">
        <v>588</v>
      </c>
      <c r="S21">
        <v>8</v>
      </c>
      <c r="T21">
        <v>1</v>
      </c>
    </row>
    <row r="22" spans="2:20" x14ac:dyDescent="0.25">
      <c r="B22">
        <v>9</v>
      </c>
      <c r="C22">
        <v>19</v>
      </c>
      <c r="D22">
        <v>1</v>
      </c>
      <c r="F22" t="s">
        <v>572</v>
      </c>
      <c r="H22">
        <v>7</v>
      </c>
      <c r="I22" s="358" t="s">
        <v>596</v>
      </c>
      <c r="J22">
        <v>5</v>
      </c>
      <c r="K22">
        <v>4</v>
      </c>
      <c r="M22">
        <v>7</v>
      </c>
      <c r="N22" s="358" t="s">
        <v>594</v>
      </c>
      <c r="P22">
        <v>3</v>
      </c>
      <c r="Q22" s="358" t="s">
        <v>589</v>
      </c>
      <c r="S22">
        <v>3</v>
      </c>
      <c r="T22">
        <v>1</v>
      </c>
    </row>
    <row r="23" spans="2:20" x14ac:dyDescent="0.25">
      <c r="B23">
        <v>10</v>
      </c>
      <c r="C23">
        <v>20</v>
      </c>
      <c r="D23">
        <v>1</v>
      </c>
      <c r="F23" t="s">
        <v>573</v>
      </c>
      <c r="H23">
        <v>8</v>
      </c>
      <c r="I23" s="358" t="s">
        <v>592</v>
      </c>
      <c r="J23">
        <v>6</v>
      </c>
      <c r="K23">
        <v>5</v>
      </c>
      <c r="M23">
        <v>8</v>
      </c>
      <c r="N23" s="358" t="s">
        <v>556</v>
      </c>
    </row>
    <row r="24" spans="2:20" x14ac:dyDescent="0.25">
      <c r="B24">
        <v>11</v>
      </c>
      <c r="C24">
        <v>21</v>
      </c>
      <c r="D24">
        <v>1</v>
      </c>
      <c r="F24" t="s">
        <v>574</v>
      </c>
      <c r="H24">
        <v>9</v>
      </c>
      <c r="I24" s="358" t="s">
        <v>572</v>
      </c>
      <c r="J24">
        <v>1</v>
      </c>
      <c r="K24">
        <v>6</v>
      </c>
      <c r="M24">
        <v>9</v>
      </c>
      <c r="N24" s="358" t="s">
        <v>572</v>
      </c>
    </row>
    <row r="25" spans="2:20" x14ac:dyDescent="0.25">
      <c r="B25">
        <v>12</v>
      </c>
      <c r="C25">
        <v>22</v>
      </c>
      <c r="D25">
        <v>1</v>
      </c>
      <c r="F25" t="s">
        <v>575</v>
      </c>
      <c r="H25">
        <v>10</v>
      </c>
      <c r="I25" s="358" t="s">
        <v>573</v>
      </c>
      <c r="J25">
        <v>1</v>
      </c>
      <c r="K25">
        <v>7</v>
      </c>
      <c r="M25">
        <v>10</v>
      </c>
      <c r="N25" s="358" t="s">
        <v>573</v>
      </c>
    </row>
    <row r="26" spans="2:20" x14ac:dyDescent="0.25">
      <c r="B26">
        <v>1</v>
      </c>
      <c r="C26">
        <v>23</v>
      </c>
      <c r="D26">
        <v>1</v>
      </c>
      <c r="F26" t="s">
        <v>576</v>
      </c>
      <c r="H26">
        <v>11</v>
      </c>
      <c r="I26" s="358" t="s">
        <v>574</v>
      </c>
      <c r="J26">
        <v>1</v>
      </c>
      <c r="K26">
        <v>8</v>
      </c>
      <c r="M26">
        <v>11</v>
      </c>
      <c r="N26" s="358" t="s">
        <v>574</v>
      </c>
    </row>
    <row r="27" spans="2:20" x14ac:dyDescent="0.25">
      <c r="B27">
        <v>2</v>
      </c>
      <c r="C27">
        <v>24</v>
      </c>
      <c r="D27">
        <v>1</v>
      </c>
      <c r="F27" t="s">
        <v>577</v>
      </c>
      <c r="H27">
        <v>12</v>
      </c>
      <c r="I27" s="358" t="s">
        <v>575</v>
      </c>
      <c r="J27">
        <v>1</v>
      </c>
      <c r="K27">
        <v>9</v>
      </c>
      <c r="M27">
        <v>12</v>
      </c>
      <c r="N27" s="358" t="s">
        <v>575</v>
      </c>
    </row>
    <row r="28" spans="2:20" x14ac:dyDescent="0.25">
      <c r="B28">
        <v>3</v>
      </c>
      <c r="C28">
        <v>25</v>
      </c>
      <c r="D28">
        <v>1</v>
      </c>
      <c r="F28" t="s">
        <v>578</v>
      </c>
      <c r="H28">
        <v>1</v>
      </c>
      <c r="I28" s="358" t="s">
        <v>576</v>
      </c>
      <c r="J28">
        <v>1</v>
      </c>
      <c r="K28">
        <v>10</v>
      </c>
      <c r="M28">
        <v>1</v>
      </c>
      <c r="N28" s="358" t="s">
        <v>576</v>
      </c>
    </row>
    <row r="29" spans="2:20" x14ac:dyDescent="0.25">
      <c r="B29">
        <v>3</v>
      </c>
      <c r="C29">
        <v>26</v>
      </c>
      <c r="D29">
        <v>2</v>
      </c>
      <c r="E29" t="s">
        <v>491</v>
      </c>
      <c r="F29" t="s">
        <v>579</v>
      </c>
      <c r="H29">
        <v>2</v>
      </c>
      <c r="I29" s="358" t="s">
        <v>577</v>
      </c>
      <c r="J29">
        <v>1</v>
      </c>
      <c r="K29">
        <v>11</v>
      </c>
      <c r="M29">
        <v>2</v>
      </c>
      <c r="N29" s="358" t="s">
        <v>577</v>
      </c>
    </row>
    <row r="30" spans="2:20" x14ac:dyDescent="0.25">
      <c r="B30">
        <v>3</v>
      </c>
      <c r="C30">
        <v>27</v>
      </c>
      <c r="D30">
        <v>3</v>
      </c>
      <c r="E30" t="s">
        <v>491</v>
      </c>
      <c r="F30" t="s">
        <v>580</v>
      </c>
      <c r="H30">
        <v>3</v>
      </c>
      <c r="I30" s="358" t="s">
        <v>593</v>
      </c>
      <c r="J30">
        <v>5</v>
      </c>
      <c r="K30">
        <v>12</v>
      </c>
      <c r="M30">
        <v>3</v>
      </c>
      <c r="N30" s="358" t="s">
        <v>585</v>
      </c>
    </row>
    <row r="31" spans="2:20" x14ac:dyDescent="0.25">
      <c r="B31">
        <v>3</v>
      </c>
      <c r="C31">
        <v>28</v>
      </c>
      <c r="D31">
        <v>4</v>
      </c>
      <c r="E31" t="s">
        <v>491</v>
      </c>
      <c r="F31" t="s">
        <v>581</v>
      </c>
    </row>
    <row r="32" spans="2:20" x14ac:dyDescent="0.25">
      <c r="B32">
        <v>3</v>
      </c>
      <c r="C32">
        <v>29</v>
      </c>
      <c r="D32">
        <v>5</v>
      </c>
      <c r="E32" t="s">
        <v>491</v>
      </c>
      <c r="F32" t="s">
        <v>582</v>
      </c>
    </row>
  </sheetData>
  <phoneticPr fontId="1"/>
  <pageMargins left="0.7" right="0.7" top="0.75" bottom="0.75" header="0.3" footer="0.3"/>
  <tableParts count="5">
    <tablePart r:id="rId1"/>
    <tablePart r:id="rId2"/>
    <tablePart r:id="rId3"/>
    <tablePart r:id="rId4"/>
    <tablePart r:id="rId5"/>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5CA19-95C8-4F05-9167-1825843FD0CC}">
  <sheetPr>
    <pageSetUpPr fitToPage="1"/>
  </sheetPr>
  <dimension ref="B1:AE40"/>
  <sheetViews>
    <sheetView view="pageBreakPreview" zoomScale="70" zoomScaleNormal="85" zoomScaleSheetLayoutView="70" workbookViewId="0">
      <pane ySplit="4" topLeftCell="A5" activePane="bottomLeft" state="frozen"/>
      <selection pane="bottomLeft" activeCell="E8" sqref="E8"/>
    </sheetView>
  </sheetViews>
  <sheetFormatPr defaultRowHeight="13.5" x14ac:dyDescent="0.25"/>
  <cols>
    <col min="1" max="1" width="3.109375" style="197" customWidth="1"/>
    <col min="2" max="3" width="1.77734375" style="197" customWidth="1"/>
    <col min="4" max="4" width="17" style="197" customWidth="1"/>
    <col min="5" max="16" width="10.77734375" style="197" customWidth="1"/>
    <col min="17" max="17" width="15.77734375" style="197" customWidth="1"/>
    <col min="18" max="18" width="40.44140625" style="197" customWidth="1"/>
    <col min="19" max="16384" width="8.88671875" style="197"/>
  </cols>
  <sheetData>
    <row r="1" spans="2:31" x14ac:dyDescent="0.25">
      <c r="B1" s="267" t="s">
        <v>413</v>
      </c>
    </row>
    <row r="2" spans="2:31" ht="30" customHeight="1" x14ac:dyDescent="0.25">
      <c r="B2" s="264"/>
      <c r="C2" s="264"/>
      <c r="D2" s="264" t="s">
        <v>418</v>
      </c>
      <c r="E2" s="264"/>
      <c r="F2" s="264"/>
      <c r="G2" s="264"/>
      <c r="H2" s="264"/>
      <c r="K2" s="266" t="s">
        <v>412</v>
      </c>
      <c r="L2" s="568" t="str">
        <f>①交付申請書!M8</f>
        <v>天神こども支援グループ</v>
      </c>
      <c r="M2" s="569"/>
      <c r="N2" s="569"/>
      <c r="O2" s="570"/>
      <c r="R2" s="265"/>
      <c r="V2" s="481">
        <f>①交付申請書!T5+2</f>
        <v>6</v>
      </c>
      <c r="W2" s="482">
        <f>①交付申請書!D16</f>
        <v>321000</v>
      </c>
    </row>
    <row r="3" spans="2:31" ht="15.2" customHeight="1" thickBot="1" x14ac:dyDescent="0.3"/>
    <row r="4" spans="2:31" s="198" customFormat="1" ht="24.95" customHeight="1" thickTop="1" x14ac:dyDescent="0.25">
      <c r="B4" s="571"/>
      <c r="C4" s="572"/>
      <c r="D4" s="573"/>
      <c r="E4" s="478">
        <v>4</v>
      </c>
      <c r="F4" s="479">
        <v>5</v>
      </c>
      <c r="G4" s="479">
        <v>6</v>
      </c>
      <c r="H4" s="479">
        <v>7</v>
      </c>
      <c r="I4" s="479">
        <v>8</v>
      </c>
      <c r="J4" s="479">
        <v>9</v>
      </c>
      <c r="K4" s="479">
        <v>10</v>
      </c>
      <c r="L4" s="479">
        <v>11</v>
      </c>
      <c r="M4" s="479">
        <v>12</v>
      </c>
      <c r="N4" s="479">
        <v>1</v>
      </c>
      <c r="O4" s="479">
        <v>2</v>
      </c>
      <c r="P4" s="480">
        <v>3</v>
      </c>
      <c r="Q4" s="263" t="s">
        <v>126</v>
      </c>
      <c r="R4" s="338" t="s">
        <v>75</v>
      </c>
    </row>
    <row r="5" spans="2:31" s="198" customFormat="1" ht="18" customHeight="1" x14ac:dyDescent="0.25">
      <c r="B5" s="262" t="s">
        <v>411</v>
      </c>
      <c r="C5" s="261"/>
      <c r="D5" s="260"/>
      <c r="E5" s="260"/>
      <c r="F5" s="260"/>
      <c r="G5" s="260"/>
      <c r="H5" s="260"/>
      <c r="I5" s="260"/>
      <c r="J5" s="260"/>
      <c r="K5" s="260"/>
      <c r="L5" s="260"/>
      <c r="M5" s="260"/>
      <c r="N5" s="260"/>
      <c r="O5" s="260"/>
      <c r="P5" s="260"/>
      <c r="Q5" s="259"/>
      <c r="R5" s="339"/>
    </row>
    <row r="6" spans="2:31" s="198" customFormat="1" ht="24.95" customHeight="1" x14ac:dyDescent="0.25">
      <c r="B6" s="216"/>
      <c r="C6" s="258"/>
      <c r="D6" s="224" t="s">
        <v>410</v>
      </c>
      <c r="E6" s="477" t="str">
        <f t="shared" ref="E6:P6" si="0">IF(E4=$V$2,$W$2,"")</f>
        <v/>
      </c>
      <c r="F6" s="477" t="str">
        <f t="shared" si="0"/>
        <v/>
      </c>
      <c r="G6" s="477">
        <f t="shared" si="0"/>
        <v>321000</v>
      </c>
      <c r="H6" s="477" t="str">
        <f t="shared" si="0"/>
        <v/>
      </c>
      <c r="I6" s="477" t="str">
        <f t="shared" si="0"/>
        <v/>
      </c>
      <c r="J6" s="477" t="str">
        <f t="shared" si="0"/>
        <v/>
      </c>
      <c r="K6" s="477" t="str">
        <f t="shared" si="0"/>
        <v/>
      </c>
      <c r="L6" s="477" t="str">
        <f t="shared" si="0"/>
        <v/>
      </c>
      <c r="M6" s="477" t="str">
        <f t="shared" si="0"/>
        <v/>
      </c>
      <c r="N6" s="477" t="str">
        <f t="shared" si="0"/>
        <v/>
      </c>
      <c r="O6" s="477" t="str">
        <f t="shared" si="0"/>
        <v/>
      </c>
      <c r="P6" s="477" t="str">
        <f t="shared" si="0"/>
        <v/>
      </c>
      <c r="Q6" s="223">
        <f>SUM(E6:P6)</f>
        <v>321000</v>
      </c>
      <c r="R6" s="351"/>
    </row>
    <row r="7" spans="2:31" s="198" customFormat="1" ht="24.95" customHeight="1" x14ac:dyDescent="0.25">
      <c r="B7" s="216"/>
      <c r="C7" s="258"/>
      <c r="D7" s="475" t="s">
        <v>9</v>
      </c>
      <c r="E7" s="268">
        <v>81000</v>
      </c>
      <c r="F7" s="269"/>
      <c r="G7" s="270"/>
      <c r="H7" s="269"/>
      <c r="I7" s="269"/>
      <c r="J7" s="269"/>
      <c r="K7" s="269"/>
      <c r="L7" s="269"/>
      <c r="M7" s="269"/>
      <c r="N7" s="269"/>
      <c r="O7" s="269"/>
      <c r="P7" s="271"/>
      <c r="Q7" s="223">
        <f>SUM(E7:P7)</f>
        <v>81000</v>
      </c>
      <c r="R7" s="340"/>
    </row>
    <row r="8" spans="2:31" s="198" customFormat="1" ht="24.95" customHeight="1" x14ac:dyDescent="0.25">
      <c r="B8" s="216"/>
      <c r="C8" s="258"/>
      <c r="D8" s="475" t="s">
        <v>6</v>
      </c>
      <c r="E8" s="268">
        <v>1500</v>
      </c>
      <c r="F8" s="269">
        <v>1500</v>
      </c>
      <c r="G8" s="270">
        <v>1500</v>
      </c>
      <c r="H8" s="269">
        <v>1500</v>
      </c>
      <c r="I8" s="269">
        <v>1500</v>
      </c>
      <c r="J8" s="269">
        <v>1500</v>
      </c>
      <c r="K8" s="269">
        <v>1500</v>
      </c>
      <c r="L8" s="269">
        <v>1500</v>
      </c>
      <c r="M8" s="269">
        <v>1500</v>
      </c>
      <c r="N8" s="269">
        <v>1500</v>
      </c>
      <c r="O8" s="269">
        <v>1500</v>
      </c>
      <c r="P8" s="271">
        <v>1500</v>
      </c>
      <c r="Q8" s="223">
        <f>SUM(E8:P8)</f>
        <v>18000</v>
      </c>
      <c r="R8" s="340" t="s">
        <v>229</v>
      </c>
    </row>
    <row r="9" spans="2:31" s="198" customFormat="1" ht="24.95" customHeight="1" thickBot="1" x14ac:dyDescent="0.3">
      <c r="B9" s="216"/>
      <c r="C9" s="258"/>
      <c r="D9" s="476" t="s">
        <v>228</v>
      </c>
      <c r="E9" s="272"/>
      <c r="F9" s="273">
        <v>10000</v>
      </c>
      <c r="G9" s="273"/>
      <c r="H9" s="273"/>
      <c r="I9" s="273"/>
      <c r="J9" s="273"/>
      <c r="K9" s="273"/>
      <c r="L9" s="273"/>
      <c r="M9" s="273">
        <v>10000</v>
      </c>
      <c r="N9" s="273"/>
      <c r="O9" s="273"/>
      <c r="P9" s="274"/>
      <c r="Q9" s="257">
        <f>SUM(E9:P9)</f>
        <v>20000</v>
      </c>
      <c r="R9" s="341" t="s">
        <v>234</v>
      </c>
    </row>
    <row r="10" spans="2:31" s="198" customFormat="1" ht="24.95" customHeight="1" thickTop="1" thickBot="1" x14ac:dyDescent="0.3">
      <c r="B10" s="213"/>
      <c r="C10" s="256"/>
      <c r="D10" s="221" t="s">
        <v>80</v>
      </c>
      <c r="E10" s="255">
        <f t="shared" ref="E10:Q10" si="1">SUM(E6:E9)</f>
        <v>82500</v>
      </c>
      <c r="F10" s="254">
        <f t="shared" si="1"/>
        <v>11500</v>
      </c>
      <c r="G10" s="254">
        <f t="shared" si="1"/>
        <v>322500</v>
      </c>
      <c r="H10" s="254">
        <f t="shared" si="1"/>
        <v>1500</v>
      </c>
      <c r="I10" s="254">
        <f t="shared" si="1"/>
        <v>1500</v>
      </c>
      <c r="J10" s="254">
        <f t="shared" si="1"/>
        <v>1500</v>
      </c>
      <c r="K10" s="254">
        <f t="shared" si="1"/>
        <v>1500</v>
      </c>
      <c r="L10" s="254">
        <f t="shared" si="1"/>
        <v>1500</v>
      </c>
      <c r="M10" s="254">
        <f t="shared" si="1"/>
        <v>11500</v>
      </c>
      <c r="N10" s="254">
        <f t="shared" si="1"/>
        <v>1500</v>
      </c>
      <c r="O10" s="254">
        <f t="shared" si="1"/>
        <v>1500</v>
      </c>
      <c r="P10" s="253">
        <f t="shared" si="1"/>
        <v>1500</v>
      </c>
      <c r="Q10" s="210">
        <f t="shared" si="1"/>
        <v>440000</v>
      </c>
      <c r="R10" s="335"/>
    </row>
    <row r="11" spans="2:31" s="198" customFormat="1" ht="9" customHeight="1" thickBot="1" x14ac:dyDescent="0.3">
      <c r="B11" s="209"/>
      <c r="C11" s="208"/>
      <c r="D11" s="207"/>
      <c r="E11" s="252"/>
      <c r="F11" s="252"/>
      <c r="G11" s="252"/>
      <c r="H11" s="252"/>
      <c r="I11" s="252"/>
      <c r="J11" s="252"/>
      <c r="K11" s="252"/>
      <c r="L11" s="252"/>
      <c r="M11" s="252"/>
      <c r="N11" s="252"/>
      <c r="O11" s="252"/>
      <c r="P11" s="252"/>
      <c r="Q11" s="206"/>
      <c r="R11" s="252"/>
    </row>
    <row r="12" spans="2:31" s="198" customFormat="1" ht="24.95" customHeight="1" thickTop="1" x14ac:dyDescent="0.25">
      <c r="B12" s="251" t="s">
        <v>409</v>
      </c>
      <c r="C12" s="250"/>
      <c r="D12" s="249"/>
      <c r="E12" s="248"/>
      <c r="F12" s="248"/>
      <c r="G12" s="248"/>
      <c r="H12" s="248"/>
      <c r="I12" s="248"/>
      <c r="J12" s="248"/>
      <c r="K12" s="248"/>
      <c r="L12" s="248"/>
      <c r="M12" s="248"/>
      <c r="N12" s="248"/>
      <c r="O12" s="248"/>
      <c r="P12" s="248"/>
      <c r="Q12" s="247"/>
      <c r="R12" s="342"/>
    </row>
    <row r="13" spans="2:31" s="198" customFormat="1" ht="24.95" customHeight="1" x14ac:dyDescent="0.25">
      <c r="B13" s="246"/>
      <c r="C13" s="242" t="s">
        <v>408</v>
      </c>
      <c r="D13" s="245"/>
      <c r="E13" s="244"/>
      <c r="F13" s="244"/>
      <c r="G13" s="244"/>
      <c r="H13" s="244"/>
      <c r="I13" s="244"/>
      <c r="J13" s="244"/>
      <c r="K13" s="244"/>
      <c r="L13" s="244"/>
      <c r="M13" s="244"/>
      <c r="N13" s="244"/>
      <c r="O13" s="244"/>
      <c r="P13" s="244"/>
      <c r="Q13" s="243"/>
      <c r="R13" s="343"/>
    </row>
    <row r="14" spans="2:31" s="198" customFormat="1" ht="24.95" customHeight="1" x14ac:dyDescent="0.25">
      <c r="B14" s="216"/>
      <c r="C14" s="225"/>
      <c r="D14" s="224" t="s">
        <v>85</v>
      </c>
      <c r="E14" s="238"/>
      <c r="F14" s="237"/>
      <c r="G14" s="237"/>
      <c r="H14" s="237"/>
      <c r="I14" s="237"/>
      <c r="J14" s="237"/>
      <c r="K14" s="237"/>
      <c r="L14" s="237"/>
      <c r="M14" s="237"/>
      <c r="N14" s="237"/>
      <c r="O14" s="237"/>
      <c r="P14" s="236"/>
      <c r="Q14" s="223">
        <f>SUM(E14:P14)</f>
        <v>0</v>
      </c>
      <c r="R14" s="344"/>
      <c r="S14" s="333"/>
      <c r="T14" s="333"/>
      <c r="U14" s="333"/>
      <c r="V14" s="333"/>
      <c r="W14" s="333"/>
      <c r="X14" s="333"/>
      <c r="Y14" s="333"/>
      <c r="Z14" s="333"/>
      <c r="AA14" s="333"/>
      <c r="AB14" s="333"/>
      <c r="AC14" s="333"/>
      <c r="AD14" s="333"/>
      <c r="AE14" s="333"/>
    </row>
    <row r="15" spans="2:31" s="198" customFormat="1" ht="24.95" customHeight="1" x14ac:dyDescent="0.25">
      <c r="B15" s="216"/>
      <c r="C15" s="225"/>
      <c r="D15" s="224" t="s">
        <v>86</v>
      </c>
      <c r="E15" s="238"/>
      <c r="F15" s="237"/>
      <c r="G15" s="237"/>
      <c r="H15" s="237"/>
      <c r="I15" s="237"/>
      <c r="J15" s="237"/>
      <c r="K15" s="237"/>
      <c r="L15" s="237"/>
      <c r="M15" s="237"/>
      <c r="N15" s="237"/>
      <c r="O15" s="237"/>
      <c r="P15" s="236"/>
      <c r="Q15" s="223">
        <f>SUM(E15:P15)</f>
        <v>0</v>
      </c>
      <c r="R15" s="344"/>
      <c r="S15" s="333"/>
      <c r="T15" s="333"/>
      <c r="U15" s="333"/>
      <c r="V15" s="333"/>
      <c r="W15" s="333"/>
      <c r="X15" s="333"/>
      <c r="Y15" s="333"/>
      <c r="Z15" s="333"/>
      <c r="AA15" s="333"/>
      <c r="AB15" s="333"/>
      <c r="AC15" s="333"/>
      <c r="AD15" s="333"/>
      <c r="AE15" s="333"/>
    </row>
    <row r="16" spans="2:31" s="198" customFormat="1" ht="24.95" customHeight="1" x14ac:dyDescent="0.25">
      <c r="B16" s="216"/>
      <c r="C16" s="225"/>
      <c r="D16" s="224" t="s">
        <v>87</v>
      </c>
      <c r="E16" s="238"/>
      <c r="F16" s="237"/>
      <c r="G16" s="237"/>
      <c r="H16" s="237"/>
      <c r="I16" s="237"/>
      <c r="J16" s="237"/>
      <c r="K16" s="237"/>
      <c r="L16" s="237"/>
      <c r="M16" s="237"/>
      <c r="N16" s="237"/>
      <c r="O16" s="237"/>
      <c r="P16" s="236"/>
      <c r="Q16" s="223">
        <f>SUM(E16:P16)</f>
        <v>0</v>
      </c>
      <c r="R16" s="344"/>
      <c r="S16" s="333"/>
      <c r="T16" s="333"/>
      <c r="U16" s="333"/>
      <c r="V16" s="333"/>
      <c r="W16" s="333"/>
      <c r="X16" s="333"/>
      <c r="Y16" s="333"/>
      <c r="Z16" s="333"/>
      <c r="AA16" s="333"/>
      <c r="AB16" s="333"/>
      <c r="AC16" s="333"/>
      <c r="AD16" s="333"/>
      <c r="AE16" s="333"/>
    </row>
    <row r="17" spans="2:31" s="198" customFormat="1" ht="24.95" customHeight="1" x14ac:dyDescent="0.25">
      <c r="B17" s="216"/>
      <c r="C17" s="235"/>
      <c r="D17" s="234" t="s">
        <v>407</v>
      </c>
      <c r="E17" s="219">
        <f t="shared" ref="E17:Q17" si="2">SUM(E14:E16)</f>
        <v>0</v>
      </c>
      <c r="F17" s="233">
        <f t="shared" si="2"/>
        <v>0</v>
      </c>
      <c r="G17" s="233">
        <f t="shared" si="2"/>
        <v>0</v>
      </c>
      <c r="H17" s="233">
        <f t="shared" si="2"/>
        <v>0</v>
      </c>
      <c r="I17" s="233">
        <f t="shared" si="2"/>
        <v>0</v>
      </c>
      <c r="J17" s="233">
        <f t="shared" si="2"/>
        <v>0</v>
      </c>
      <c r="K17" s="233">
        <f t="shared" si="2"/>
        <v>0</v>
      </c>
      <c r="L17" s="233">
        <f t="shared" si="2"/>
        <v>0</v>
      </c>
      <c r="M17" s="233">
        <f t="shared" si="2"/>
        <v>0</v>
      </c>
      <c r="N17" s="233">
        <f t="shared" si="2"/>
        <v>0</v>
      </c>
      <c r="O17" s="233">
        <f t="shared" si="2"/>
        <v>0</v>
      </c>
      <c r="P17" s="232">
        <f t="shared" si="2"/>
        <v>0</v>
      </c>
      <c r="Q17" s="217">
        <f t="shared" si="2"/>
        <v>0</v>
      </c>
      <c r="R17" s="451"/>
      <c r="S17" s="455"/>
      <c r="T17" s="333"/>
      <c r="U17" s="333"/>
      <c r="V17" s="333"/>
      <c r="W17" s="333"/>
      <c r="X17" s="333"/>
      <c r="Y17" s="333"/>
      <c r="Z17" s="333"/>
      <c r="AA17" s="333"/>
      <c r="AB17" s="333"/>
      <c r="AC17" s="333"/>
      <c r="AD17" s="333"/>
      <c r="AE17" s="333"/>
    </row>
    <row r="18" spans="2:31" s="198" customFormat="1" ht="24.95" customHeight="1" x14ac:dyDescent="0.25">
      <c r="B18" s="231"/>
      <c r="C18" s="242" t="s">
        <v>406</v>
      </c>
      <c r="D18" s="241"/>
      <c r="E18" s="240"/>
      <c r="F18" s="240"/>
      <c r="G18" s="240"/>
      <c r="H18" s="240"/>
      <c r="I18" s="240"/>
      <c r="J18" s="240"/>
      <c r="K18" s="240"/>
      <c r="L18" s="240"/>
      <c r="M18" s="240"/>
      <c r="N18" s="240"/>
      <c r="O18" s="240"/>
      <c r="P18" s="240"/>
      <c r="Q18" s="239"/>
      <c r="R18" s="452"/>
      <c r="S18" s="455"/>
      <c r="T18" s="333"/>
      <c r="U18" s="333"/>
      <c r="V18" s="333"/>
      <c r="W18" s="333"/>
      <c r="X18" s="333"/>
      <c r="Y18" s="333"/>
      <c r="Z18" s="333"/>
      <c r="AA18" s="333"/>
      <c r="AB18" s="333"/>
      <c r="AC18" s="333"/>
      <c r="AD18" s="333"/>
      <c r="AE18" s="333"/>
    </row>
    <row r="19" spans="2:31" s="198" customFormat="1" ht="24.95" customHeight="1" x14ac:dyDescent="0.25">
      <c r="B19" s="216"/>
      <c r="C19" s="225"/>
      <c r="D19" s="224" t="s">
        <v>90</v>
      </c>
      <c r="E19" s="319"/>
      <c r="F19" s="320"/>
      <c r="G19" s="320"/>
      <c r="H19" s="320"/>
      <c r="I19" s="320"/>
      <c r="J19" s="320"/>
      <c r="K19" s="320"/>
      <c r="L19" s="320"/>
      <c r="M19" s="320"/>
      <c r="N19" s="320"/>
      <c r="O19" s="320"/>
      <c r="P19" s="321"/>
      <c r="Q19" s="226">
        <f t="shared" ref="Q19:Q28" si="3">SUM(E19:P19)</f>
        <v>0</v>
      </c>
      <c r="R19" s="345"/>
      <c r="S19" s="333"/>
      <c r="T19" s="333"/>
      <c r="U19" s="333"/>
      <c r="V19" s="333"/>
      <c r="W19" s="333"/>
      <c r="X19" s="333"/>
      <c r="Y19" s="333"/>
      <c r="Z19" s="333"/>
      <c r="AA19" s="333"/>
      <c r="AB19" s="333"/>
      <c r="AC19" s="333"/>
      <c r="AD19" s="333"/>
      <c r="AE19" s="333"/>
    </row>
    <row r="20" spans="2:31" s="198" customFormat="1" ht="24.95" customHeight="1" x14ac:dyDescent="0.25">
      <c r="B20" s="216"/>
      <c r="C20" s="225"/>
      <c r="D20" s="224" t="s">
        <v>91</v>
      </c>
      <c r="E20" s="319">
        <v>2500</v>
      </c>
      <c r="F20" s="322">
        <v>2500</v>
      </c>
      <c r="G20" s="322">
        <v>2500</v>
      </c>
      <c r="H20" s="322">
        <v>17500</v>
      </c>
      <c r="I20" s="322">
        <v>17500</v>
      </c>
      <c r="J20" s="322">
        <v>2500</v>
      </c>
      <c r="K20" s="322">
        <v>2500</v>
      </c>
      <c r="L20" s="322">
        <v>2500</v>
      </c>
      <c r="M20" s="322">
        <v>7500</v>
      </c>
      <c r="N20" s="322">
        <v>2500</v>
      </c>
      <c r="O20" s="322">
        <v>2500</v>
      </c>
      <c r="P20" s="323">
        <v>12500</v>
      </c>
      <c r="Q20" s="223">
        <f t="shared" si="3"/>
        <v>75000</v>
      </c>
      <c r="R20" s="346" t="s">
        <v>230</v>
      </c>
      <c r="S20" s="333"/>
      <c r="T20" s="333"/>
      <c r="U20" s="333"/>
      <c r="V20" s="333"/>
      <c r="W20" s="333"/>
      <c r="X20" s="333"/>
      <c r="Y20" s="333"/>
      <c r="Z20" s="333"/>
      <c r="AA20" s="333"/>
      <c r="AB20" s="333"/>
      <c r="AC20" s="333"/>
      <c r="AD20" s="333"/>
      <c r="AE20" s="333"/>
    </row>
    <row r="21" spans="2:31" s="198" customFormat="1" ht="24.95" customHeight="1" x14ac:dyDescent="0.25">
      <c r="B21" s="216"/>
      <c r="C21" s="225"/>
      <c r="D21" s="224" t="s">
        <v>92</v>
      </c>
      <c r="E21" s="319"/>
      <c r="F21" s="324"/>
      <c r="G21" s="324"/>
      <c r="H21" s="324"/>
      <c r="I21" s="322"/>
      <c r="J21" s="322"/>
      <c r="K21" s="322"/>
      <c r="L21" s="322"/>
      <c r="M21" s="322"/>
      <c r="N21" s="322"/>
      <c r="O21" s="322"/>
      <c r="P21" s="323"/>
      <c r="Q21" s="223">
        <f t="shared" si="3"/>
        <v>0</v>
      </c>
      <c r="R21" s="346"/>
      <c r="S21" s="333"/>
      <c r="T21" s="333"/>
      <c r="U21" s="333"/>
      <c r="V21" s="333"/>
      <c r="W21" s="333"/>
      <c r="X21" s="333"/>
      <c r="Y21" s="333"/>
      <c r="Z21" s="333"/>
      <c r="AA21" s="333"/>
      <c r="AB21" s="333"/>
      <c r="AC21" s="333"/>
      <c r="AD21" s="333"/>
      <c r="AE21" s="333"/>
    </row>
    <row r="22" spans="2:31" s="198" customFormat="1" ht="24.95" customHeight="1" x14ac:dyDescent="0.25">
      <c r="B22" s="216"/>
      <c r="C22" s="225"/>
      <c r="D22" s="224" t="s">
        <v>93</v>
      </c>
      <c r="E22" s="319">
        <v>7000</v>
      </c>
      <c r="F22" s="322">
        <v>7000</v>
      </c>
      <c r="G22" s="322">
        <v>7000</v>
      </c>
      <c r="H22" s="322">
        <v>49000</v>
      </c>
      <c r="I22" s="319">
        <v>49000</v>
      </c>
      <c r="J22" s="322">
        <v>7000</v>
      </c>
      <c r="K22" s="322">
        <v>7000</v>
      </c>
      <c r="L22" s="322">
        <v>7000</v>
      </c>
      <c r="M22" s="322">
        <v>21000</v>
      </c>
      <c r="N22" s="322">
        <v>7000</v>
      </c>
      <c r="O22" s="322">
        <v>7000</v>
      </c>
      <c r="P22" s="323">
        <v>35000</v>
      </c>
      <c r="Q22" s="223">
        <f t="shared" si="3"/>
        <v>210000</v>
      </c>
      <c r="R22" s="346" t="s">
        <v>231</v>
      </c>
      <c r="S22" s="333"/>
      <c r="T22" s="333"/>
      <c r="U22" s="333"/>
      <c r="V22" s="333"/>
      <c r="W22" s="333"/>
      <c r="X22" s="333"/>
      <c r="Y22" s="333"/>
      <c r="Z22" s="333"/>
      <c r="AA22" s="333"/>
      <c r="AB22" s="333"/>
      <c r="AC22" s="333"/>
      <c r="AD22" s="333"/>
      <c r="AE22" s="333"/>
    </row>
    <row r="23" spans="2:31" s="198" customFormat="1" ht="24.95" customHeight="1" x14ac:dyDescent="0.25">
      <c r="B23" s="216"/>
      <c r="C23" s="225"/>
      <c r="D23" s="224" t="s">
        <v>94</v>
      </c>
      <c r="E23" s="319">
        <v>1000</v>
      </c>
      <c r="F23" s="322">
        <v>1000</v>
      </c>
      <c r="G23" s="322">
        <v>1000</v>
      </c>
      <c r="H23" s="322">
        <v>7000</v>
      </c>
      <c r="I23" s="319">
        <v>7000</v>
      </c>
      <c r="J23" s="322">
        <v>1000</v>
      </c>
      <c r="K23" s="322">
        <v>1000</v>
      </c>
      <c r="L23" s="322">
        <v>1000</v>
      </c>
      <c r="M23" s="322">
        <v>3000</v>
      </c>
      <c r="N23" s="322">
        <v>1000</v>
      </c>
      <c r="O23" s="322">
        <v>1000</v>
      </c>
      <c r="P23" s="323">
        <v>5000</v>
      </c>
      <c r="Q23" s="223">
        <f t="shared" si="3"/>
        <v>30000</v>
      </c>
      <c r="R23" s="346" t="s">
        <v>232</v>
      </c>
      <c r="S23" s="333"/>
      <c r="T23" s="333"/>
      <c r="U23" s="333"/>
      <c r="V23" s="333"/>
      <c r="W23" s="333"/>
      <c r="X23" s="333"/>
      <c r="Y23" s="333"/>
      <c r="Z23" s="333"/>
      <c r="AA23" s="333"/>
      <c r="AB23" s="333"/>
      <c r="AC23" s="333"/>
      <c r="AD23" s="333"/>
      <c r="AE23" s="333"/>
    </row>
    <row r="24" spans="2:31" s="198" customFormat="1" ht="24.95" customHeight="1" x14ac:dyDescent="0.25">
      <c r="B24" s="216"/>
      <c r="C24" s="225"/>
      <c r="D24" s="224" t="s">
        <v>95</v>
      </c>
      <c r="E24" s="319">
        <v>10000</v>
      </c>
      <c r="F24" s="322"/>
      <c r="G24" s="322"/>
      <c r="H24" s="322"/>
      <c r="I24" s="319"/>
      <c r="J24" s="322"/>
      <c r="K24" s="322"/>
      <c r="L24" s="322"/>
      <c r="M24" s="322"/>
      <c r="N24" s="322"/>
      <c r="O24" s="322"/>
      <c r="P24" s="323"/>
      <c r="Q24" s="223">
        <f t="shared" si="3"/>
        <v>10000</v>
      </c>
      <c r="R24" s="346" t="s">
        <v>481</v>
      </c>
      <c r="S24" s="333"/>
      <c r="T24" s="333"/>
      <c r="U24" s="333"/>
      <c r="V24" s="333"/>
      <c r="W24" s="333"/>
      <c r="X24" s="333"/>
      <c r="Y24" s="333"/>
      <c r="Z24" s="333"/>
      <c r="AA24" s="333"/>
      <c r="AB24" s="333"/>
      <c r="AC24" s="333"/>
      <c r="AD24" s="333"/>
      <c r="AE24" s="333"/>
    </row>
    <row r="25" spans="2:31" s="198" customFormat="1" ht="24.95" customHeight="1" x14ac:dyDescent="0.25">
      <c r="B25" s="216"/>
      <c r="C25" s="225"/>
      <c r="D25" s="224" t="s">
        <v>96</v>
      </c>
      <c r="E25" s="319"/>
      <c r="F25" s="322"/>
      <c r="G25" s="322"/>
      <c r="H25" s="322"/>
      <c r="I25" s="319"/>
      <c r="J25" s="322"/>
      <c r="K25" s="322"/>
      <c r="L25" s="322"/>
      <c r="M25" s="322">
        <v>2000</v>
      </c>
      <c r="N25" s="322"/>
      <c r="O25" s="322"/>
      <c r="P25" s="323"/>
      <c r="Q25" s="223">
        <f t="shared" si="3"/>
        <v>2000</v>
      </c>
      <c r="R25" s="346" t="s">
        <v>482</v>
      </c>
    </row>
    <row r="26" spans="2:31" s="198" customFormat="1" ht="24.95" customHeight="1" x14ac:dyDescent="0.25">
      <c r="B26" s="216"/>
      <c r="C26" s="225"/>
      <c r="D26" s="224" t="s">
        <v>97</v>
      </c>
      <c r="E26" s="319"/>
      <c r="F26" s="322"/>
      <c r="G26" s="322"/>
      <c r="H26" s="322"/>
      <c r="I26" s="319"/>
      <c r="J26" s="322"/>
      <c r="K26" s="322"/>
      <c r="L26" s="322"/>
      <c r="M26" s="322"/>
      <c r="N26" s="322"/>
      <c r="O26" s="322"/>
      <c r="P26" s="323"/>
      <c r="Q26" s="223">
        <f t="shared" si="3"/>
        <v>0</v>
      </c>
      <c r="R26" s="346"/>
    </row>
    <row r="27" spans="2:31" s="198" customFormat="1" ht="24.95" customHeight="1" x14ac:dyDescent="0.25">
      <c r="B27" s="216"/>
      <c r="C27" s="225"/>
      <c r="D27" s="224" t="s">
        <v>98</v>
      </c>
      <c r="E27" s="319"/>
      <c r="F27" s="320"/>
      <c r="G27" s="320"/>
      <c r="H27" s="320"/>
      <c r="I27" s="322"/>
      <c r="J27" s="322"/>
      <c r="K27" s="322"/>
      <c r="L27" s="322"/>
      <c r="M27" s="322"/>
      <c r="N27" s="322"/>
      <c r="O27" s="322"/>
      <c r="P27" s="323"/>
      <c r="Q27" s="223">
        <f>SUM(E27:P27)</f>
        <v>0</v>
      </c>
      <c r="R27" s="346"/>
    </row>
    <row r="28" spans="2:31" s="198" customFormat="1" ht="24.95" customHeight="1" x14ac:dyDescent="0.25">
      <c r="B28" s="216"/>
      <c r="C28" s="225"/>
      <c r="D28" s="224" t="s">
        <v>99</v>
      </c>
      <c r="E28" s="319"/>
      <c r="F28" s="322">
        <v>5000</v>
      </c>
      <c r="G28" s="322"/>
      <c r="H28" s="322"/>
      <c r="I28" s="322">
        <v>5000</v>
      </c>
      <c r="J28" s="322"/>
      <c r="K28" s="322"/>
      <c r="L28" s="322"/>
      <c r="M28" s="322">
        <v>5000</v>
      </c>
      <c r="N28" s="322"/>
      <c r="O28" s="322"/>
      <c r="P28" s="323"/>
      <c r="Q28" s="223">
        <f t="shared" si="3"/>
        <v>15000</v>
      </c>
      <c r="R28" s="347" t="s">
        <v>480</v>
      </c>
    </row>
    <row r="29" spans="2:31" s="198" customFormat="1" ht="24.95" customHeight="1" x14ac:dyDescent="0.25">
      <c r="B29" s="216"/>
      <c r="C29" s="235"/>
      <c r="D29" s="234" t="s">
        <v>405</v>
      </c>
      <c r="E29" s="219">
        <f t="shared" ref="E29:Q29" si="4">SUM(E19:E28)</f>
        <v>20500</v>
      </c>
      <c r="F29" s="233">
        <f t="shared" si="4"/>
        <v>15500</v>
      </c>
      <c r="G29" s="233">
        <f t="shared" si="4"/>
        <v>10500</v>
      </c>
      <c r="H29" s="233">
        <f t="shared" si="4"/>
        <v>73500</v>
      </c>
      <c r="I29" s="233">
        <f t="shared" si="4"/>
        <v>78500</v>
      </c>
      <c r="J29" s="233">
        <f t="shared" si="4"/>
        <v>10500</v>
      </c>
      <c r="K29" s="233">
        <f t="shared" si="4"/>
        <v>10500</v>
      </c>
      <c r="L29" s="233">
        <f t="shared" si="4"/>
        <v>10500</v>
      </c>
      <c r="M29" s="233">
        <f t="shared" si="4"/>
        <v>38500</v>
      </c>
      <c r="N29" s="233">
        <f t="shared" si="4"/>
        <v>10500</v>
      </c>
      <c r="O29" s="233">
        <f t="shared" si="4"/>
        <v>10500</v>
      </c>
      <c r="P29" s="232">
        <f t="shared" si="4"/>
        <v>52500</v>
      </c>
      <c r="Q29" s="217">
        <f t="shared" si="4"/>
        <v>342000</v>
      </c>
      <c r="R29" s="451"/>
      <c r="S29" s="456"/>
    </row>
    <row r="30" spans="2:31" s="198" customFormat="1" ht="24.95" customHeight="1" x14ac:dyDescent="0.25">
      <c r="B30" s="231"/>
      <c r="C30" s="230" t="s">
        <v>404</v>
      </c>
      <c r="D30" s="229"/>
      <c r="E30" s="228"/>
      <c r="F30" s="228"/>
      <c r="G30" s="228"/>
      <c r="H30" s="228"/>
      <c r="I30" s="228"/>
      <c r="J30" s="228"/>
      <c r="K30" s="228"/>
      <c r="L30" s="228"/>
      <c r="M30" s="228"/>
      <c r="N30" s="228"/>
      <c r="O30" s="228"/>
      <c r="P30" s="228"/>
      <c r="Q30" s="227"/>
      <c r="R30" s="453"/>
      <c r="S30" s="456"/>
    </row>
    <row r="31" spans="2:31" s="198" customFormat="1" ht="24.95" customHeight="1" x14ac:dyDescent="0.25">
      <c r="B31" s="216"/>
      <c r="C31" s="225"/>
      <c r="D31" s="224" t="s">
        <v>91</v>
      </c>
      <c r="E31" s="325">
        <v>10000</v>
      </c>
      <c r="F31" s="326"/>
      <c r="G31" s="326">
        <v>3000</v>
      </c>
      <c r="H31" s="326"/>
      <c r="I31" s="326">
        <v>3000</v>
      </c>
      <c r="J31" s="326"/>
      <c r="K31" s="326">
        <v>3000</v>
      </c>
      <c r="L31" s="326"/>
      <c r="M31" s="326">
        <v>3000</v>
      </c>
      <c r="N31" s="326"/>
      <c r="O31" s="326">
        <v>3000</v>
      </c>
      <c r="P31" s="327"/>
      <c r="Q31" s="226">
        <f>SUM(E31:P31)</f>
        <v>25000</v>
      </c>
      <c r="R31" s="348" t="s">
        <v>233</v>
      </c>
    </row>
    <row r="32" spans="2:31" s="198" customFormat="1" ht="24.95" customHeight="1" x14ac:dyDescent="0.25">
      <c r="B32" s="216"/>
      <c r="C32" s="225"/>
      <c r="D32" s="224" t="s">
        <v>94</v>
      </c>
      <c r="E32" s="325"/>
      <c r="F32" s="326"/>
      <c r="G32" s="326"/>
      <c r="H32" s="326"/>
      <c r="I32" s="326"/>
      <c r="J32" s="326"/>
      <c r="K32" s="326"/>
      <c r="L32" s="326"/>
      <c r="M32" s="326"/>
      <c r="N32" s="326"/>
      <c r="O32" s="326"/>
      <c r="P32" s="327"/>
      <c r="Q32" s="223">
        <f>SUM(E32:P32)</f>
        <v>0</v>
      </c>
      <c r="R32" s="348"/>
    </row>
    <row r="33" spans="2:19" s="198" customFormat="1" ht="24.95" customHeight="1" x14ac:dyDescent="0.25">
      <c r="B33" s="216"/>
      <c r="C33" s="225"/>
      <c r="D33" s="224" t="s">
        <v>95</v>
      </c>
      <c r="E33" s="325"/>
      <c r="F33" s="326"/>
      <c r="G33" s="326"/>
      <c r="H33" s="326"/>
      <c r="I33" s="326"/>
      <c r="J33" s="326"/>
      <c r="K33" s="326"/>
      <c r="L33" s="326"/>
      <c r="M33" s="326"/>
      <c r="N33" s="326"/>
      <c r="O33" s="326"/>
      <c r="P33" s="327"/>
      <c r="Q33" s="223">
        <f>SUM(E33:P33)</f>
        <v>0</v>
      </c>
      <c r="R33" s="348"/>
    </row>
    <row r="34" spans="2:19" s="198" customFormat="1" ht="24.95" customHeight="1" x14ac:dyDescent="0.25">
      <c r="B34" s="216"/>
      <c r="C34" s="225"/>
      <c r="D34" s="224" t="s">
        <v>96</v>
      </c>
      <c r="E34" s="325"/>
      <c r="F34" s="326"/>
      <c r="G34" s="326"/>
      <c r="H34" s="326"/>
      <c r="I34" s="326"/>
      <c r="J34" s="326"/>
      <c r="K34" s="326"/>
      <c r="L34" s="326"/>
      <c r="M34" s="326"/>
      <c r="N34" s="326"/>
      <c r="O34" s="326"/>
      <c r="P34" s="327"/>
      <c r="Q34" s="223">
        <f>SUM(E34:P34)</f>
        <v>0</v>
      </c>
      <c r="R34" s="348"/>
    </row>
    <row r="35" spans="2:19" s="198" customFormat="1" ht="24.95" customHeight="1" x14ac:dyDescent="0.25">
      <c r="B35" s="216"/>
      <c r="C35" s="225"/>
      <c r="D35" s="224" t="s">
        <v>99</v>
      </c>
      <c r="E35" s="328">
        <v>1000</v>
      </c>
      <c r="F35" s="329">
        <v>1000</v>
      </c>
      <c r="G35" s="330">
        <v>1000</v>
      </c>
      <c r="H35" s="330">
        <v>1000</v>
      </c>
      <c r="I35" s="330">
        <v>5000</v>
      </c>
      <c r="J35" s="330">
        <v>1000</v>
      </c>
      <c r="K35" s="330">
        <v>1000</v>
      </c>
      <c r="L35" s="330">
        <v>1000</v>
      </c>
      <c r="M35" s="330">
        <v>1000</v>
      </c>
      <c r="N35" s="330">
        <v>1000</v>
      </c>
      <c r="O35" s="330">
        <v>1000</v>
      </c>
      <c r="P35" s="331">
        <v>5000</v>
      </c>
      <c r="Q35" s="223">
        <f>SUM(E35:P35)</f>
        <v>20000</v>
      </c>
      <c r="R35" s="349" t="s">
        <v>479</v>
      </c>
    </row>
    <row r="36" spans="2:19" s="198" customFormat="1" ht="24.95" customHeight="1" thickBot="1" x14ac:dyDescent="0.3">
      <c r="B36" s="216"/>
      <c r="C36" s="222"/>
      <c r="D36" s="221" t="s">
        <v>403</v>
      </c>
      <c r="E36" s="220">
        <f t="shared" ref="E36:Q36" si="5">SUM(E31:E35)</f>
        <v>11000</v>
      </c>
      <c r="F36" s="219">
        <f t="shared" si="5"/>
        <v>1000</v>
      </c>
      <c r="G36" s="219">
        <f t="shared" si="5"/>
        <v>4000</v>
      </c>
      <c r="H36" s="219">
        <f t="shared" si="5"/>
        <v>1000</v>
      </c>
      <c r="I36" s="219">
        <f t="shared" si="5"/>
        <v>8000</v>
      </c>
      <c r="J36" s="219">
        <f t="shared" si="5"/>
        <v>1000</v>
      </c>
      <c r="K36" s="219">
        <f t="shared" si="5"/>
        <v>4000</v>
      </c>
      <c r="L36" s="219">
        <f t="shared" si="5"/>
        <v>1000</v>
      </c>
      <c r="M36" s="219">
        <f t="shared" si="5"/>
        <v>4000</v>
      </c>
      <c r="N36" s="219">
        <f t="shared" si="5"/>
        <v>1000</v>
      </c>
      <c r="O36" s="219">
        <f t="shared" si="5"/>
        <v>4000</v>
      </c>
      <c r="P36" s="218">
        <f t="shared" si="5"/>
        <v>5000</v>
      </c>
      <c r="Q36" s="217">
        <f t="shared" si="5"/>
        <v>45000</v>
      </c>
      <c r="R36" s="454"/>
      <c r="S36" s="456"/>
    </row>
    <row r="37" spans="2:19" s="198" customFormat="1" ht="24.95" customHeight="1" thickBot="1" x14ac:dyDescent="0.3">
      <c r="B37" s="216"/>
      <c r="C37" s="574" t="s">
        <v>104</v>
      </c>
      <c r="D37" s="575"/>
      <c r="E37" s="332"/>
      <c r="F37" s="215"/>
      <c r="G37" s="215"/>
      <c r="H37" s="215"/>
      <c r="I37" s="215"/>
      <c r="J37" s="215"/>
      <c r="K37" s="215"/>
      <c r="L37" s="215"/>
      <c r="M37" s="332">
        <v>26000</v>
      </c>
      <c r="N37" s="215"/>
      <c r="O37" s="215"/>
      <c r="P37" s="443">
        <v>27000</v>
      </c>
      <c r="Q37" s="214">
        <f>SUM(E37:P37)</f>
        <v>53000</v>
      </c>
      <c r="R37" s="350" t="s">
        <v>235</v>
      </c>
    </row>
    <row r="38" spans="2:19" s="198" customFormat="1" ht="24.95" customHeight="1" thickTop="1" thickBot="1" x14ac:dyDescent="0.3">
      <c r="B38" s="213"/>
      <c r="C38" s="576" t="s">
        <v>402</v>
      </c>
      <c r="D38" s="577"/>
      <c r="E38" s="212">
        <f t="shared" ref="E38:Q38" si="6">SUM(E17,E29,E36,E37)</f>
        <v>31500</v>
      </c>
      <c r="F38" s="212">
        <f t="shared" si="6"/>
        <v>16500</v>
      </c>
      <c r="G38" s="212">
        <f t="shared" si="6"/>
        <v>14500</v>
      </c>
      <c r="H38" s="212">
        <f t="shared" si="6"/>
        <v>74500</v>
      </c>
      <c r="I38" s="212">
        <f t="shared" si="6"/>
        <v>86500</v>
      </c>
      <c r="J38" s="212">
        <f t="shared" si="6"/>
        <v>11500</v>
      </c>
      <c r="K38" s="212">
        <f t="shared" si="6"/>
        <v>14500</v>
      </c>
      <c r="L38" s="212">
        <f t="shared" si="6"/>
        <v>11500</v>
      </c>
      <c r="M38" s="212">
        <f t="shared" si="6"/>
        <v>68500</v>
      </c>
      <c r="N38" s="212">
        <f t="shared" si="6"/>
        <v>11500</v>
      </c>
      <c r="O38" s="212">
        <f t="shared" si="6"/>
        <v>14500</v>
      </c>
      <c r="P38" s="211">
        <f t="shared" si="6"/>
        <v>84500</v>
      </c>
      <c r="Q38" s="210">
        <f t="shared" si="6"/>
        <v>440000</v>
      </c>
      <c r="R38" s="336"/>
    </row>
    <row r="39" spans="2:19" s="198" customFormat="1" ht="9" customHeight="1" thickBot="1" x14ac:dyDescent="0.3">
      <c r="B39" s="209"/>
      <c r="C39" s="208"/>
      <c r="D39" s="207"/>
      <c r="E39" s="206"/>
      <c r="F39" s="206"/>
      <c r="G39" s="206"/>
      <c r="H39" s="206"/>
      <c r="I39" s="206"/>
      <c r="J39" s="206"/>
      <c r="K39" s="206"/>
      <c r="L39" s="206"/>
      <c r="M39" s="206"/>
      <c r="N39" s="206"/>
      <c r="O39" s="206"/>
      <c r="P39" s="206"/>
      <c r="Q39" s="206"/>
      <c r="R39" s="206"/>
    </row>
    <row r="40" spans="2:19" s="198" customFormat="1" ht="24.95" customHeight="1" thickTop="1" thickBot="1" x14ac:dyDescent="0.3">
      <c r="B40" s="205" t="s">
        <v>401</v>
      </c>
      <c r="C40" s="204"/>
      <c r="D40" s="203"/>
      <c r="E40" s="202">
        <f>E10-E38</f>
        <v>51000</v>
      </c>
      <c r="F40" s="201">
        <f t="shared" ref="F40:P40" si="7">E40+F10-F38</f>
        <v>46000</v>
      </c>
      <c r="G40" s="201">
        <f t="shared" si="7"/>
        <v>354000</v>
      </c>
      <c r="H40" s="201">
        <f t="shared" si="7"/>
        <v>281000</v>
      </c>
      <c r="I40" s="201">
        <f t="shared" si="7"/>
        <v>196000</v>
      </c>
      <c r="J40" s="201">
        <f t="shared" si="7"/>
        <v>186000</v>
      </c>
      <c r="K40" s="201">
        <f t="shared" si="7"/>
        <v>173000</v>
      </c>
      <c r="L40" s="201">
        <f t="shared" si="7"/>
        <v>163000</v>
      </c>
      <c r="M40" s="201">
        <f t="shared" si="7"/>
        <v>106000</v>
      </c>
      <c r="N40" s="201">
        <f t="shared" si="7"/>
        <v>96000</v>
      </c>
      <c r="O40" s="201">
        <f t="shared" si="7"/>
        <v>83000</v>
      </c>
      <c r="P40" s="200">
        <f t="shared" si="7"/>
        <v>0</v>
      </c>
      <c r="Q40" s="199">
        <f>Q10-Q38</f>
        <v>0</v>
      </c>
      <c r="R40" s="337"/>
    </row>
  </sheetData>
  <sheetProtection formatCells="0" formatColumns="0" formatRows="0"/>
  <mergeCells count="4">
    <mergeCell ref="L2:O2"/>
    <mergeCell ref="B4:D4"/>
    <mergeCell ref="C37:D37"/>
    <mergeCell ref="C38:D38"/>
  </mergeCells>
  <phoneticPr fontId="1"/>
  <printOptions horizontalCentered="1"/>
  <pageMargins left="0.39370078740157483" right="0.39370078740157483" top="0.59055118110236227" bottom="0.59055118110236227" header="0.70866141732283472" footer="0.51181102362204722"/>
  <pageSetup paperSize="9" scale="54"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6 e 9 3 6 0 8 f - b e d d - 4 4 3 1 - a 4 b 1 - 7 0 d 8 f 5 a c b 1 5 f "   x m l n s = " h t t p : / / s c h e m a s . m i c r o s o f t . c o m / D a t a M a s h u p " > A A A A A O M K A A B Q S w M E F A A C A A g A U 2 l 4 X H J f e L K l A A A A 9 g A A A B I A H A B D b 2 5 m a W c v U G F j a 2 F n Z S 5 4 b W w g o h g A K K A U A A A A A A A A A A A A A A A A A A A A A A A A A A A A h Y + x D o I w G I R f h X S n L W V R 8 l M G N y M J i Y l x b U q F K h R D i + X d H H w k X 0 G M o m 6 O d / d d c n e / 3 i A b 2 y a 4 q N 7 q z q Q o w h Q F y s i u 1 K Z K 0 e A O 4 Q J l H A o h T 6 J S w Q Q b m 4 x W p 6 h 2 7 p w Q 4 r 3 H P s Z d X x F G a U T 2 + W Y r a 9 W K U B v r h J E K f V r l / x b i s H u N 4 Q x H M c O M L T E F M p u Q a / M F 2 L T 3 m f 6 Y s B o a N / S K H 0 W 4 L o D M E s j 7 A 3 8 A U E s D B B Q A A g A I A F N p e F 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T a X h c C R l d m N w H A A D v Y w A A E w A c A E Z v c m 1 1 b G F z L 1 N l Y 3 R p b 2 4 x L m 0 g o h g A K K A U A A A A A A A A A A A A A A A A A A A A A A A A A A A A 7 V v t b 9 N G G P 9 e q f + D Z T Q p 2 a y s 4 W V f R p F Y Y R M b L x q t x o c o q t L m W C M S u 3 K c 0 S q K R J I h 0 l I E G z T Z B o M i W l R g F N j Y R l u 6 / i 8 4 T t v / Y u f 3 s 3 3 n O G l a 0 n I T 0 l B 8 v u f 3 v N 7 v O T 9 k w a i U E n h m U P 9 / 9 P P e n t 6 e 7 F h C B E l m a H h r 9 t / G v Q f 1 t z 8 1 F p 4 3 a g t M P 5 M G U m 8 P A / + T S 2 t y + a 1 c W o Y / n p w Y B e n I Q E 4 U A S 9 d E M R L I 4 J w K R T O x 8 4 m M q C f 9 e z D x g u x A Y G X 4 O o 4 p 2 + n z E 8 1 7 r 6 W i 7 N y a U Y u P l D u X 4 f 7 D i V G 0 i A y J C b 4 7 E V B z A w I 6 V y G H 5 o c B 9 m Q J Z 7 L 5 1 n 3 9 h w j w U V M M i G B Q i F s S G j M r C t X F y w J j X s V S 8 L x Z F L f O + S F w T E s X O r R g G N A Y n S M O Q F F R M 5 A V c Z C M d e S e J h j T v H S Z 4 c j K m I S C s 2 o b h R e q C q K 2 o I v i h O J y Y A Y N t f X l O k 5 a 3 u 5 9 A z a U S 6 t y + W 5 A G B q C x C M S 8 7 m k z + V t d s m H I 8 / w r 0 9 K b 6 p b D T 0 6 i v X 4 b u b i 5 W N O 6 t t R 5 2 y / H q r e h v d C h N 4 c h l C e S S X n 2 k g 3 l r I N h / O W M Y Y B G m Y H u e F y 2 j c 6 b q G Y g f Y d z 9 W 2 T h z 9 B j D s u F w u / F M h q F F e P W 6 U v q j v l J R l n 5 z R z j H 5 D U I q K u 1 H 5 X n j z f W f 2 7 c e d G 4 + d p 8 Q w I T k v 6 w 8 m T j z m K j / B f c s b 6 y 0 p h 9 6 d y A 6 U z i Y B P F q Q w + S O X y f c 3 Q b 5 B Y e S G X F u X y U 4 j V Q n A W Z C W Q / F p I 4 b P G a z m o v K c e a e t c M Q v X Y Q o X x 6 i i v k n x y c h p c F E 6 l 5 O A a C I + w C q v Z q E 4 C 4 F X E G v h P j k x n u C T 2 t 8 N C / o r T E C T J x Q n Q o I W W n 8 D y d 0 g C q J J j M Y f K Y n R 7 O x U R q J y 4 / A V 9 l 1 1 D m a m r Y i P B A f + 6 b m N p Z r y 4 r / N V w + h b n L p p f o K X F + u K T P V Y e X q Y n 3 t d g u K + d Q + p V L D J B W i m l r + 6 6 u / m O k 0 B N M 4 M i B k R l I 8 C O W 1 5 B o S 1 B + 9 2 Q X f / e g M C 3 O M / R S + 3 X R p k g 3 D z L e L h R n d 9 T e P 5 e J y 4 + 6 6 X K z I p S n L Y F H b J 4 I o h f x 1 x J e y c 2 I S i J H j 2 V H A J 1 P 8 9 / a R r U x N b / 0 6 b 2 1 W X 6 3 K x S X U V H o Y 6 N b K h o g Q u b x R i o j n l m n e A v G M n J f L f 8 n l a 3 K 5 r K X l M u q u U 3 w S T J i F k I A Z y v B u A i V H t T + Y + u e M N m w W f C U K u X G v y d 1 S j K T X s j / P a i 5 5 r C 2 x q v O w 6 X B 1 W y Y G F / f z u c w I E D l G N 0 y / G g r x A t k 8 v h T C R x f N L P b T r S u P N m a f W l G O M 3 A M V S D O q Z q Z b 0 X D 5 F q M k e J T j H 3 0 I y H O 4 / 2 L 4 g s Q f 5 3 a h 5 B C a P K c B x n h B 2 A m T y C L c a 7 w K T S r D s 7 i 4 A X D 5 Q n q e m u C X b 5 J w h y 1 2 6 z a t E x j H N G N V b q N I r 2 x t i Q X b z R u 3 k W 3 U q 7 M I y E + n k 6 M g u 8 S 6 R w g V 2 Z v / 8 i + u 7 L K c s b b o r m N 6 g 3 O w x Q t o m S C + v u W c q u C z T g j E k x L k O A T Z a B 1 w t h L N D d V w X 0 x e Q K k U 5 k U J K U h F q 7 + N i d I Y F C a V H m y w M O j x X g 9 E m V b P 2 a 8 e n X 5 u W K V A B O N 8 + S I m b a I W 4 3 O 9 J p y b U U u 1 l x R 5 G r Y s v 6 n Q 9 4 r 2 F E G T q e y k r 1 l C J p I e / y l K G T U 7 O d Y N K 2 b J l m U k G U u X e z k s s E V 2 m + 1 i G i Q k L A E 1 V f / g d s Y d R h Z Y N Q Y + 5 l v d 9 U 2 I W v a V 7 V E y 7 z H p E e L V m i F l 6 r h r O I + d b 2 / + H Z p n h 2 x B 6 X D T a T j M l B L 1 C r 1 Q O 7 y S N z H V f i D V y 0 M 5 W h a t b Q M P Z O Y C M U s z h U 3 k 5 L P p d N a M d P r m I O X + K B C L Y 6 4 Q 7 M m x K f M V y 0 P d L v p W + v O c f b X i 7 F t W + Z o P 3 O 4 d d f 6 X Z l 1 r Y 8 7 4 V 1 X F W n 8 / h B G T n N q i h 5 T p h l S F x n 3 n b H O N b R 7 E 8 / t l T Q G e C b a 1 8 e A d B Y w f Y Q b Q l 0 X D B o S c P V Y 0 t 5 h M c H x i X F u G 8 j j l p N U 3 x B O B 2 v n K A Y F F q 3 L P p A h I R a C a F R 7 R A 3 9 D + n q I 0 8 O G k 8 O e 5 4 c M p 4 c 0 Z 9 o P 1 t c f b k G J T f e Q F K 1 7 q L M z S i H r a A d 4 R 7 o w 8 z H q r P 6 H B Y j f h D R 7 Y A z m B e n 5 T B b W M y J Q f O b v g b v s W C N C h 6 j 2 q A g 8 o m d S W v 9 A b E x + Z D 7 g x a b O 0 y T Y D F P a + / t H + P I r V p X t y C 4 k h v o U g t 3 F v v f b i G C t n G v 5 Y C b t 1 2 G p 8 m F I G v a J A 5 N d L S r j l t i Y D o R 7 S S f 8 A k z d H m / 9 t w M v U h U C z 5 1 i V s L 4 + 1 g c Y k r 2 n 6 K W + X b o i W 7 2 S J r T S J B f u c 7 Z V g k D h L I r 7 d H J j Z V m E 3 9 6 J 7 O 4 z r H 5 y n j o 4 y P M r 4 A j I / e R e 9 h r v m e 7 6 K N 0 5 h S w X 1 E B Y / 1 M 0 f a v U L 3 H c n y a W r I r 7 k l 4 W 7 I 0 L t 0 m x I N S g l R y l 5 I q e N T F i m D 4 t X a E O 4 s 1 4 0 2 T y W j o A m X B 4 Q c L 4 W G H Q N c Q a / L o s 0 J F K V O l D p R 6 k S p E 6 V O l D p R 6 v Q e q V O r n M b 3 K q 1 b W c 3 e v M J 7 L 1 M u y B X e L g y 7 7 M o V X j N O G W C W H V 2 z n 2 c J 6 c g 3 H f m m I 9 9 0 5 L t 7 R 7 5 p s S a 4 o x t r N e 0 Y P 8 C O k Q 5 + f z i D 3 2 i l p e P f O z L + b c O 7 d U O Z u i E X Z 9 z / I B t W I x Y p j 3 w i 4 8 M D v C D y z u h m 8 Y c t W 3 B N o v u h 8 Z 1 C D 3 K C B + / Y 6 E T 6 d i b S 9 6 A 3 6 J D 6 d t y + Q w 6 n n + L o p z j 6 K Y 5 + i q O N 1 R 5 t r O i H O D r O 3 s 3 f w u g 4 + 8 6 P s 1 N u S L k h 5 Y a U G 1 J u u P e 4 I R 3 T 2 n / s k E 6 4 7 8 Q s 2 G 5 N u F M 2 R d k U Z V O U T V E 2 t f f Y F O V S + 5 l L 0 Z F 3 0 j U f H X j f u w P v / w N Q S w E C L Q A U A A I A C A B T a X h c c l 9 4 s q U A A A D 2 A A A A E g A A A A A A A A A A A A A A A A A A A A A A Q 2 9 u Z m l n L 1 B h Y 2 t h Z 2 U u e G 1 s U E s B A i 0 A F A A C A A g A U 2 l 4 X A / K 6 a u k A A A A 6 Q A A A B M A A A A A A A A A A A A A A A A A 8 Q A A A F t D b 2 5 0 Z W 5 0 X 1 R 5 c G V z X S 5 4 b W x Q S w E C L Q A U A A I A C A B T a X h c C R l d m N w H A A D v Y w A A E w A A A A A A A A A A A A A A A A D i A Q A A R m 9 y b X V s Y X M v U 2 V j d G l v b j E u b V B L B Q Y A A A A A A w A D A M I A A A A L C 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7 Y P g E A A A A A A L Y + A Q 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R W 5 0 c n k g V H l w Z T 0 i U X V l c n l H c m 9 1 c H M i I F Z h b H V l P S J z Q W d B Q U F B Q U F B Q U I 3 M E R E N k 5 r a j N U b z Z 0 T i 9 o c k x q d 3 d F d V M 2 a S t h b H J l V 3 V u K 2 F X d m V l M W p P a X l 1 d 0 F B Q U F B Q U F B Q U F B Q U F z e F d R Z G Z K Y z R T S U U 1 M m p h N 3 V Y b D l E T 1 d 0 c H V l L 2 t 1 Y V V y K 2 F Q d E F B Q U F R Q U F B Q T 0 9 I i A v P j w v U 3 R h Y m x l R W 5 0 c m l l c z 4 8 L 0 l 0 Z W 0 + P E l 0 Z W 0 + P E l 0 Z W 1 M b 2 N h d G l v b j 4 8 S X R l b V R 5 c G U + R m 9 y b X V s Y T w v S X R l b V R 5 c G U + P E l 0 Z W 1 Q Y X R o P l N l Y 3 R p b 2 4 x L 1 R f J U U 5 J T k 1 J U I 3 J U U 2 J T l D J T l G J U U 0 J U J D J T k x J U U 2 J U E 1 J U F E J U U 2 J T k 3 J U E 1 P C 9 J d G V t U G F 0 a D 4 8 L 0 l 0 Z W 1 M b 2 N h d G l v b j 4 8 U 3 R h Y m x l R W 5 0 c m l l c z 4 8 R W 5 0 c n k g V H l w Z T 0 i S X N Q c m l 2 Y X R l I i B W Y W x 1 Z T 0 i b D A i I C 8 + P E V u d H J 5 I F R 5 c G U 9 I l F 1 Z X J 5 S U Q i I F Z h b H V l P S J z O G F i Z j B k Z j M t Z G N l M C 0 0 Y 2 E 1 L T l l Z G Q t Y 2 Q x O T E 3 Z D g 5 N G J h 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X Z p Z 2 F 0 a W 9 u U 3 R l c E 5 h b W U i I F Z h b H V l P S J z 4 4 O K 4 4 O T 4 4 K y 4 4 O 8 4 4 K 3 4 4 O n 4 4 O z I i A v P j x F b n R y e S B U e X B l P S J G a W x s Z W R D b 2 1 w b G V 0 Z V J l c 3 V s d F R v V 2 9 y a 3 N o Z W V 0 I i B W Y W x 1 Z T 0 i b D A i I C 8 + P E V u d H J 5 I F R 5 c G U 9 I k Z p b G x T d G F 0 d X M i I F Z h b H V l P S J z Q 2 9 t c G x l d G U i I C 8 + P E V u d H J 5 I F R 5 c G U 9 I k Z p b G x M Y X N 0 V X B k Y X R l Z C I g V m F s d W U 9 I m Q y M D I 2 L T A z L T A 2 V D E 0 O j I 4 O j U 0 L j U 1 O D Q y O D J a I i A v P j x F b n R y e S B U e X B l P S J G a W x s R X J y b 3 J D b 2 R l I i B W Y W x 1 Z T 0 i c 1 V u a 2 5 v d 2 4 i I C 8 + P E V u d H J 5 I F R 5 c G U 9 I k F k Z G V k V G 9 E Y X R h T W 9 k Z W w i I F Z h b H V l P S J s M C I g L z 4 8 L 1 N 0 Y W J s Z U V u d H J p Z X M + P C 9 J d G V t P j x J d G V t P j x J d G V t T G 9 j Y X R p b 2 4 + P E l 0 Z W 1 U e X B l P k Z v c m 1 1 b G E 8 L 0 l 0 Z W 1 U e X B l P j x J d G V t U G F 0 a D 5 T Z W N 0 a W 9 u M S 9 U X y V F O S U 5 N S V C N y V F N i U 5 Q y U 5 R i V F N C V C Q y U 5 M S V F N i V B N S V B R C V F N i U 5 N y V B N S 8 l R T M l O D I l Q k Q l R T M l O D M l Q k M l R T M l O D I l Q j k 8 L 0 l 0 Z W 1 Q Y X R o P j w v S X R l b U x v Y 2 F 0 a W 9 u P j x T d G F i b G V F b n R y a W V z I C 8 + P C 9 J d G V t P j x J d G V t P j x J d G V t T G 9 j Y X R p b 2 4 + P E l 0 Z W 1 U e X B l P k Z v c m 1 1 b G E 8 L 0 l 0 Z W 1 U e X B l P j x J d G V t U G F 0 a D 5 T Z W N 0 a W 9 u M S 9 U X y V F O S U 5 N S V C N y V F N i U 5 Q y U 5 R i V F N C V C Q y U 5 M S V F N i V B N S V B R C V F N i U 5 N y V B N S 8 l R T U l Q T Q l O D k l R T Y l O U I l Q j Q l R T M l O D E l O T U l R T M l O D I l O E M l R T M l O D E l O U Y l R T U l O U U l O E I 8 L 0 l 0 Z W 1 Q Y X R o P j w v S X R l b U x v Y 2 F 0 a W 9 u P j x T d G F i b G V F b n R y a W V z I C 8 + P C 9 J d G V t P j x J d G V t P j x J d G V t T G 9 j Y X R p b 2 4 + P E l 0 Z W 1 U e X B l P k Z v c m 1 1 b G E 8 L 0 l 0 Z W 1 U e X B l P j x J d G V t U G F 0 a D 5 T Z W N 0 a W 9 u M S 9 U X y V F O S U 5 N S V C N y V F N i U 5 Q y U 5 R i V F N C V C Q y U 5 M S V F N i V B N S V B R C V F N i U 5 N y V B N S 8 l R T Y l O E M l Q k Y l R T U l O D U l Q T U l R T M l O D E l O T U l R T M l O D I l O E M l R T M l O D E l O U Y l R T Y l O U M l O D g 8 L 0 l 0 Z W 1 Q Y X R o P j w v S X R l b U x v Y 2 F 0 a W 9 u P j x T d G F i b G V F b n R y a W V z I C 8 + P C 9 J d G V t P j x J d G V t P j x J d G V t T G 9 j Y X R p b 2 4 + P E l 0 Z W 1 U e X B l P k Z v c m 1 1 b G E 8 L 0 l 0 Z W 1 U e X B l P j x J d G V t U G F 0 a D 5 T Z W N 0 a W 9 u M S 9 U X y V F O S U 5 N S V C N y V F N i U 5 Q y U 5 R i V F N C V C Q y U 5 M S V F N i V B N S V B R C V F N i U 5 N y V B N S 8 l R T Y l O E M l Q k Y l R T U l O D U l Q T U l R T M l O D E l O T U l R T M l O D I l O E M l R T M l O D E l O U Y l R T Y l O T c l Q T U 8 L 0 l 0 Z W 1 Q Y X R o P j w v S X R l b U x v Y 2 F 0 a W 9 u P j x T d G F i b G V F b n R y a W V z I C 8 + P C 9 J d G V t P j x J d G V t P j x J d G V t T G 9 j Y X R p b 2 4 + P E l 0 Z W 1 U e X B l P k Z v c m 1 1 b G E 8 L 0 l 0 Z W 1 U e X B l P j x J d G V t U G F 0 a D 5 T Z W N 0 a W 9 u M S 8 l R T Q l Q k E l O E I l R T Y l Q T U l Q U Q l R T g l Q T g l O D g l R T c l O T Q l Q k I 8 L 0 l 0 Z W 1 Q Y X R o P j w v S X R l b U x v Y 2 F 0 a W 9 u P j x T d G F i b G V F b n R y a W V z P j x F b n R y e S B U e X B l P S J J c 1 B y a X Z h d G U i I F Z h b H V l P S J s M C I g L z 4 8 R W 5 0 c n k g V H l w Z T 0 i U X V l c n l J R C I g V m F s d W U 9 I n M x N z F l N z Z m M S 0 y M z Y 4 L T R i N j g t Y j A w N i 1 j Z m Y y O W Y w O G N h M j g i I C 8 + P E V u d H J 5 I F R 5 c G U 9 I k Z p b G x F b m F i b G V k I i B W Y W x 1 Z T 0 i b D A i I C 8 + P E V u d H J 5 I F R 5 c G U 9 I k Z p b G x P Y m p l Y 3 R U e X B l I i B W Y W x 1 Z T 0 i c 0 N v b m 5 l Y 3 R p b 2 5 P b m x 5 I i A v P j x F b n R y e S B U e X B l P S J G a W x s V G 9 E Y X R h T W 9 k Z W x F b m F i b G V k I i B W Y W x 1 Z T 0 i b D A i I C 8 + P E V u d H J 5 I F R 5 c G U 9 I k 5 h d m l n Y X R p b 2 5 T d G V w T m F t Z S I g V m F s d W U 9 I n P j g 4 r j g 5 P j g r L j g 7 z j g r f j g 6 f j g 7 M i I C 8 + P E V u d H J 5 I F R 5 c G U 9 I k 5 h b W V V c G R h d G V k Q W Z 0 Z X J G a W x s I i B W Y W x 1 Z T 0 i b D E i I C 8 + P E V u d H J 5 I F R 5 c G U 9 I l J l c 3 V s d F R 5 c G U i I F Z h b H V l P S J z V G F i b G U i I C 8 + P E V u d H J 5 I F R 5 c G U 9 I k J 1 Z m Z l c k 5 l e H R S Z W Z y Z X N o I i B W Y W x 1 Z T 0 i b D E i I C 8 + P E V u d H J 5 I F R 5 c G U 9 I k Z p b G x l Z E N v b X B s Z X R l U m V z d W x 0 V G 9 X b 3 J r c 2 h l Z X Q i I F Z h b H V l P S J s M C I g L z 4 8 R W 5 0 c n k g V H l w Z T 0 i R m l s b E V y c m 9 y Q 2 9 k Z S I g V m F s d W U 9 I n N V b m t u b 3 d u I i A v P j x F b n R y e S B U e X B l P S J R d W V y e U d y b 3 V w S U Q i I F Z h b H V l P S J z Z m E z M G Q w N 2 I t N D g z N i 0 0 Z W Y 3 L T h l Y W Q t M z d m O D Z i M m U z Y z M w I i A v P j x F b n R y e S B U e X B l P S J B Z G R l Z F R v R G F 0 Y U 1 v Z G V s I i B W Y W x 1 Z T 0 i b D A i I C 8 + P E V u d H J 5 I F R 5 c G U 9 I k Z p b G x M Y X N 0 V X B k Y X R l Z C I g V m F s d W U 9 I m Q y M D I 2 L T A z L T I 0 V D A 0 O j A x O j A 4 L j Q 1 O D U 2 M D F a I i A v P j x F b n R y e S B U e X B l P S J G a W x s U 3 R h d H V z I i B W Y W x 1 Z T 0 i c 0 N v b X B s Z X R l I i A v P j w v U 3 R h Y m x l R W 5 0 c m l l c z 4 8 L 0 l 0 Z W 0 + P E l 0 Z W 0 + P E l 0 Z W 1 M b 2 N h d G l v b j 4 8 S X R l b V R 5 c G U + R m 9 y b X V s Y T w v S X R l b V R 5 c G U + P E l 0 Z W 1 Q Y X R o P l N l Y 3 R p b 2 4 x L y V F N C V C Q S U 4 Q i V F N i V B N S V B R C V F O C V B O C U 4 O C V F N y U 5 N C V C Q i 8 l R T M l O D I l Q k Q l R T M l O D M l Q k M l R T M l O D I l Q j k 8 L 0 l 0 Z W 1 Q Y X R o P j w v S X R l b U x v Y 2 F 0 a W 9 u P j x T d G F i b G V F b n R y a W V z I C 8 + P C 9 J d G V t P j x J d G V t P j x J d G V t T G 9 j Y X R p b 2 4 + P E l 0 Z W 1 U e X B l P k Z v c m 1 1 b G E 8 L 0 l 0 Z W 1 U e X B l P j x J d G V t U G F 0 a D 5 T Z W N 0 a W 9 u M S 8 l R T U l Q U Q l Q T Y l R T c l Q k Y l O T I l R T Y l O T Q l Q U Y l R T Y l O E Y l Q j Q 8 L 0 l 0 Z W 1 Q Y X R o P j w v S X R l b U x v Y 2 F 0 a W 9 u P j x T d G F i b G V F b n R y a W V z P j x F b n R y e S B U e X B l P S J R d W V y e U l E I i B W Y W x 1 Z T 0 i c 2 E 4 Z m Z i N z N k L T h h M 2 I t N D Z l Y i 1 h O W V k L T g y M z E z Y W Q 1 O G E 0 Y y I g L z 4 8 R W 5 0 c n k g V H l w Z T 0 i R m l s b E V u Y W J s Z W Q i I F Z h b H V l P S J s M C I g L z 4 8 R W 5 0 c n k g V H l w Z T 0 i R m l s b E 9 i a m V j d F R 5 c G U i I F Z h b H V l P S J z Q 2 9 u b m V j d G l v b k 9 u b H k i I C 8 + P E V u d H J 5 I F R 5 c G U 9 I k Z p b G x U b 0 R h d G F N b 2 R l b E V u Y W J s Z W Q i I F Z h b H V l P S J s M C I g L z 4 8 R W 5 0 c n k g V H l w Z T 0 i S X N Q c m l 2 Y X R l I i B W Y W x 1 Z T 0 i b D A i I C 8 + P E V u d H J 5 I F R 5 c G U 9 I k 5 h d m l n Y X R p b 2 5 T d G V w T m F t Z S I g V m F s d W U 9 I n P j g 4 r j g 5 P j g r L j g 7 z j g r f j g 6 f j g 7 M i I C 8 + P E V u d H J 5 I F R 5 c G U 9 I k 5 h b W V V c G R h d G V k Q W Z 0 Z X J G a W x s I i B W Y W x 1 Z T 0 i b D E i I C 8 + P E V u d H J 5 I F R 5 c G U 9 I l J l c 3 V s d F R 5 c G U i I F Z h b H V l P S J z V G F i b G U i I C 8 + P E V u d H J 5 I F R 5 c G U 9 I k J 1 Z m Z l c k 5 l e H R S Z W Z y Z X N o I i B W Y W x 1 Z T 0 i b D E i I C 8 + P E V u d H J 5 I F R 5 c G U 9 I k Z p b G x l Z E N v b X B s Z X R l U m V z d W x 0 V G 9 X b 3 J r c 2 h l Z X Q i I F Z h b H V l P S J s M C I g L z 4 8 R W 5 0 c n k g V H l w Z T 0 i R m l s b F N 0 Y X R 1 c y I g V m F s d W U 9 I n N D b 2 1 w b G V 0 Z S I g L z 4 8 R W 5 0 c n k g V H l w Z T 0 i R m l s b E x h c 3 R V c G R h d G V k I i B W Y W x 1 Z T 0 i Z D I w M j Y t M D M t M D d U M D E 6 M z I 6 M z Q u N j Q 5 N z I 3 O F o i I C 8 + P E V u d H J 5 I F R 5 c G U 9 I k Z p b G x F c n J v c k N v Z G U i I F Z h b H V l P S J z V W 5 r b m 9 3 b i I g L z 4 8 R W 5 0 c n k g V H l w Z T 0 i Q W R k Z W R U b 0 R h d G F N b 2 R l b C I g V m F s d W U 9 I m w w I i A v P j x F b n R y e S B U e X B l P S J R d W V y e U d y b 3 V w S U Q i I F Z h b H V l P S J z M W Q 2 N G M 1 M m M t O T c 3 Y y 0 0 O D M 4 L T g x M z k t Z G E z N m J i Y j k 3 O T d k I i A v P j w v U 3 R h Y m x l R W 5 0 c m l l c z 4 8 L 0 l 0 Z W 0 + P E l 0 Z W 0 + P E l 0 Z W 1 M b 2 N h d G l v b j 4 8 S X R l b V R 5 c G U + R m 9 y b X V s Y T w v S X R l b V R 5 c G U + P E l 0 Z W 1 Q Y X R o P l N l Y 3 R p b 2 4 x L y V F N S V B R C V B N i V F N y V C R i U 5 M i V F N i U 5 N C V B R i V F N i U 4 R i V C N C 8 l R T M l O D I l Q k Q l R T M l O D M l Q k M l R T M l O D I l Q j k 8 L 0 l 0 Z W 1 Q Y X R o P j w v S X R l b U x v Y 2 F 0 a W 9 u P j x T d G F i b G V F b n R y a W V z I C 8 + P C 9 J d G V t P j x J d G V t P j x J d G V t T G 9 j Y X R p b 2 4 + P E l 0 Z W 1 U e X B l P k Z v c m 1 1 b G E 8 L 0 l 0 Z W 1 U e X B l P j x J d G V t U G F 0 a D 5 T Z W N 0 a W 9 u M S 8 l R T Q l Q k E l O E I l R T Y l Q T U l Q U Q l R T g l Q T g l O D g l R T c l O T Q l Q k I v J U U z J T g z J T l F J U U z J T g z J U J D J U U z J T g y J U I 4 J U U z J T g x J T k 1 J U U z J T g y J T h D J U U z J T g x J T l G J U U z J T g y J U F G J U U z J T g y J U E 4 J U U z J T g z J U F B J U U 2 J T k 1 J U I w P C 9 J d G V t U G F 0 a D 4 8 L 0 l 0 Z W 1 M b 2 N h d G l v b j 4 8 U 3 R h Y m x l R W 5 0 c m l l c y A v P j w v S X R l b T 4 8 S X R l b T 4 8 S X R l b U x v Y 2 F 0 a W 9 u P j x J d G V t V H l w Z T 5 G b 3 J t d W x h P C 9 J d G V t V H l w Z T 4 8 S X R l b V B h d G g + U 2 V j d G l v b j E v J U U 0 J U J B J T h C J U U 2 J U E 1 J U F E J U U 4 J U E 4 J T g 4 J U U 3 J T k 0 J U J C L y V F N S V B N C U 4 O S V F N i U 5 Q i V C N C V F M y U 4 M S U 5 N S V F M y U 4 M i U 4 Q y V F M y U 4 M S U 5 R i V F N S U 5 R S U 4 Q j w v S X R l b V B h d G g + P C 9 J d G V t T G 9 j Y X R p b 2 4 + P F N 0 Y W J s Z U V u d H J p Z X M g L z 4 8 L 0 l 0 Z W 0 + P E l 0 Z W 0 + P E l 0 Z W 1 M b 2 N h d G l v b j 4 8 S X R l b V R 5 c G U + R m 9 y b X V s Y T w v S X R l b V R 5 c G U + P E l 0 Z W 1 Q Y X R o P l N l Y 3 R p b 2 4 x L 1 R f J U U 5 J T k 1 J U I 3 J U U 2 J T l D J T l G J U U 0 J U J D J T k x J U U 2 J U E 1 J U F E J U U 2 J T k 3 J U E 1 L y V F O C V C R i V C R C V F N S U 4 Q S V B M C V F M y U 4 M S U 5 N S V F M y U 4 M i U 4 Q y V F M y U 4 M S U 5 R i V F M y U 4 M i V B Q i V F M y U 4 M i V C O S V F M y U 4 M i V C R i V F M y U 4 M y V B M D w v S X R l b V B h d G g + P C 9 J d G V t T G 9 j Y X R p b 2 4 + P F N 0 Y W J s Z U V u d H J p Z X M g L z 4 8 L 0 l 0 Z W 0 + P E l 0 Z W 0 + P E l 0 Z W 1 M b 2 N h d G l v b j 4 8 S X R l b V R 5 c G U + R m 9 y b X V s Y T w v S X R l b V R 5 c G U + P E l 0 Z W 1 Q Y X R o P l N l Y 3 R p b 2 4 x L y V F N C V C Q S U 4 Q i V F N i V B N S V B R C V F O C V B O C U 4 O C V F N y U 5 N C V C Q i 8 l R T U l Q j E l O T U l R T k l O T Y l O E I l R T M l O D E l O T U l R T M l O D I l O E M l R T M l O D E l O U Y l M j B U X y V F O S U 5 N S V C N y V F N i U 5 Q y U 5 R i V F N C V C Q y U 5 M S V F N i V B N S V B R C V F N i U 5 N y V B N T w v S X R l b V B h d G g + P C 9 J d G V t T G 9 j Y X R p b 2 4 + P F N 0 Y W J s Z U V u d H J p Z X M g L z 4 8 L 0 l 0 Z W 0 + P E l 0 Z W 0 + P E l 0 Z W 1 M b 2 N h d G l v b j 4 8 S X R l b V R 5 c G U + R m 9 y b X V s Y T w v S X R l b V R 5 c G U + P E l 0 Z W 1 Q Y X R o P l N l Y 3 R p b 2 4 x L y V F N C V C Q S U 4 Q i V F N i V B N S V B R C V F O C V B O C U 4 O C V F N y U 5 N C V C Q i 8 l R T Y l O E M l Q k Y l R T U l O D U l Q T U l R T M l O D E l O T U l R T M l O D I l O E M l R T M l O D E l O U Y l R T Y l O U M l O D g 8 L 0 l 0 Z W 1 Q Y X R o P j w v S X R l b U x v Y 2 F 0 a W 9 u P j x T d G F i b G V F b n R y a W V z I C 8 + P C 9 J d G V t P j x J d G V t P j x J d G V t T G 9 j Y X R p b 2 4 + P E l 0 Z W 1 U e X B l P k Z v c m 1 1 b G E 8 L 0 l 0 Z W 1 U e X B l P j x J d G V t U G F 0 a D 5 T Z W N 0 a W 9 u M S 8 l R T U l O E E l Q T A l R T c l Q U U l O T c l R T U l Q U Y l Q k U l R T g l Q j E l Q T E l R T Y l O T c l Q T U l R T M l O D I l Q j A l R T M l O D M l Q U I l R T M l O D M l Q k M l R T M l O D M l O T c l R T U l O E M l O T Z f J U U 1 J T g 1 J U E 4 J U U 0 J U J E J T k z P C 9 J d G V t U G F 0 a D 4 8 L 0 l 0 Z W 1 M b 2 N h d G l v b j 4 8 U 3 R h Y m x l R W 5 0 c m l l c z 4 8 R W 5 0 c n k g V H l w Z T 0 i U X V l c n l J R C I g V m F s d W U 9 I n N i N D g 0 O D F h O C 0 3 Z D c x L T R h O T g t O G M 2 N C 0 z Y T h l Y m R j M T U 1 N T U i I C 8 + P E V u d H J 5 I F R 5 c G U 9 I k Z p b G x F b m F i b G V k I i B W Y W x 1 Z T 0 i b D E i I C 8 + P E V u d H J 5 I F R 5 c G U 9 I k Z p b G x P Y m p l Y 3 R U e X B l I i B W Y W x 1 Z T 0 i c 1 R h Y m x l I i A v P j x F b n R y e S B U e X B l P S J G a W x s V G 9 E Y X R h T W 9 k Z W x F b m F i b G V k I i B W Y W x 1 Z T 0 i b D A i I C 8 + P E V u d H J 5 I F R 5 c G U 9 I k l z U H J p d m F 0 Z S I g V m F s d W U 9 I m w w I i A v P j x F b n R y e S B U e X B l P S J O Y X Z p Z 2 F 0 a W 9 u U 3 R l c E 5 h b W U i I F Z h b H V l P S J z 4 4 O K 4 4 O T 4 4 K y 4 4 O 8 4 4 K 3 4 4 O n 4 4 O z I i A v P j x F b n R y e S B U e X B l P S J O Y W 1 l V X B k Y X R l Z E F m d G V y R m l s b C I g V m F s d W U 9 I m w w I i A v P j x F b n R y e S B U e X B l P S J S Z X N 1 b H R U e X B l I i B W Y W x 1 Z T 0 i c 1 R h Y m x l I i A v P j x F b n R y e S B U e X B l P S J C d W Z m Z X J O Z X h 0 U m V m c m V z a C I g V m F s d W U 9 I m w x I i A v P j x F b n R y e S B U e X B l P S J G a W x s Z W R D b 2 1 w b G V 0 Z V J l c 3 V s d F R v V 2 9 y a 3 N o Z W V 0 I i B W Y W x 1 Z T 0 i b D E i I C 8 + P E V u d H J 5 I F R 5 c G U 9 I k x v Y W R l Z F R v Q W 5 h b H l z a X N T Z X J 2 a W N l c y I g V m F s d W U 9 I m w w I i A v P j x F b n R y e S B U e X B l P S J S Z W N v d m V y e V R h c m d l d F N o Z W V 0 I i B W Y W x 1 Z T 0 i c + O C r + O C q O O D q u e 1 k O a e n C I g L z 4 8 R W 5 0 c n k g V H l w Z T 0 i U m V j b 3 Z l c n l U Y X J n Z X R D b 2 x 1 b W 4 i I F Z h b H V l P S J s N S I g L z 4 8 R W 5 0 c n k g V H l w Z T 0 i U m V j b 3 Z l c n l U Y X J n Z X R S b 3 c i I F Z h b H V l P S J s M i I g L z 4 8 R W 5 0 c n k g V H l w Z T 0 i R m l s b F R h c m d l d C I g V m F s d W U 9 I n P l i q D n r p f l r 7 7 o s a H m l 6 X j g r D j g 6 v j g 7 z j g 5 f l j J Z f 5 Y W o 5 L 2 T I i A v P j x F b n R y e S B U e X B l P S J R d W V y e U d y b 3 V w S U Q i I F Z h b H V l P S J z Z m E z M G Q w N 2 I t N D g z N i 0 0 Z W Y 3 L T h l Y W Q t M z d m O D Z i M m U z Y z M w I i A v P j x F b n R y e S B U e X B l P S J G a W x s R X J y b 3 J D b 3 V u d C I g V m F s d W U 9 I m w w I i A v P j x F b n R y e S B U e X B l P S J G a W x s T G F z d F V w Z G F 0 Z W Q i I F Z h b H V l P S J k M j A y N i 0 w M y 0 y N F Q w N D o x M D o y N i 4 0 N T E 5 M z Y x W i I g L z 4 8 R W 5 0 c n k g V H l w Z T 0 i R m l s b E N v b H V t b l R 5 c G V z I i B W Y W x 1 Z T 0 i c 0 F 3 Q U F B Q U E 9 I i A v P j x F b n R y e S B U e X B l P S J G a W x s Q 2 9 s d W 1 u T m F t Z X M i I F Z h b H V l P S J z W y Z x d W 9 0 O + a c i C Z x d W 9 0 O y w m c X V v d D v j g q T j g 7 P j g 4 f j g 4 P j g q / j g r k m c X V v d D s s J n F 1 b 3 Q 7 5 p y I 6 Y C j 5 5 W q J n F 1 b 3 Q 7 L C Z x d W 9 0 O + m V t + a c n + S 8 k e a l r e a X p e i p s u W 9 k y Z x d W 9 0 O y w m c X V v d D v m l 6 X k u 5 g m c X V v d D t d I i A v P j x F b n R y e S B U e X B l P S J G a W x s U 3 R h d H V z I i B W Y W x 1 Z T 0 i c 0 N v b X B s Z X R l I i A v P j x F b n R y e S B U e X B l P S J G a W x s R X J y b 3 J D b 2 R l I i B W Y W x 1 Z T 0 i c 1 V u a 2 5 v d 2 4 i I C 8 + P E V u d H J 5 I F R 5 c G U 9 I k Z p b G x D b 3 V u d C I g V m F s d W U 9 I m w z M C I g L z 4 8 R W 5 0 c n k g V H l w Z T 0 i Q W R k Z W R U b 0 R h d G F N b 2 R l b C I g V m F s d W U 9 I m w w I i A v P j x F b n R y e S B U e X B l P S J S Z W x h d G l v b n N o a X B J b m Z v Q 2 9 u d G F p b m V y I i B W Y W x 1 Z T 0 i c 3 s m c X V v d D t j b 2 x 1 b W 5 D b 3 V u d C Z x d W 9 0 O z o 1 L C Z x d W 9 0 O 2 t l e U N v b H V t b k 5 h b W V z J n F 1 b 3 Q 7 O l t d L C Z x d W 9 0 O 3 F 1 Z X J 5 U m V s Y X R p b 2 5 z a G l w c y Z x d W 9 0 O z p b X S w m c X V v d D t j b 2 x 1 b W 5 J Z G V u d G l 0 a W V z J n F 1 b 3 Q 7 O l s m c X V v d D t T Z W N 0 a W 9 u M S / l i q D n r p f l r 7 7 o s a H m l 6 X j g r D j g 6 v j g 7 z j g 5 f l j J Z f 5 Y W o 5 L 2 T L 0 F 1 d G 9 S Z W 1 v d m V k Q 2 9 s d W 1 u c z E u e + a c i C w w f S Z x d W 9 0 O y w m c X V v d D t T Z W N 0 a W 9 u M S / l i q D n r p f l r 7 7 o s a H m l 6 X j g r D j g 6 v j g 7 z j g 5 f l j J Z f 5 Y W o 5 L 2 T L 0 F 1 d G 9 S Z W 1 v d m V k Q 2 9 s d W 1 u c z E u e + O C p O O D s + O D h + O D g + O C r + O C u S w x f S Z x d W 9 0 O y w m c X V v d D t T Z W N 0 a W 9 u M S / l i q D n r p f l r 7 7 o s a H m l 6 X j g r D j g 6 v j g 7 z j g 5 f l j J Z f 5 Y W o 5 L 2 T L 0 F 1 d G 9 S Z W 1 v d m V k Q 2 9 s d W 1 u c z E u e + a c i O m A o + e V q i w y f S Z x d W 9 0 O y w m c X V v d D t T Z W N 0 a W 9 u M S / l i q D n r p f l r 7 7 o s a H m l 6 X j g r D j g 6 v j g 7 z j g 5 f l j J Z f 5 Y W o 5 L 2 T L 0 F 1 d G 9 S Z W 1 v d m V k Q 2 9 s d W 1 u c z E u e + m V t + a c n + S 8 k e a l r e a X p e i p s u W 9 k y w z f S Z x d W 9 0 O y w m c X V v d D t T Z W N 0 a W 9 u M S / l i q D n r p f l r 7 7 o s a H m l 6 X j g r D j g 6 v j g 7 z j g 5 f l j J Z f 5 Y W o 5 L 2 T L 0 F 1 d G 9 S Z W 1 v d m V k Q 2 9 s d W 1 u c z E u e + a X p e S 7 m C w 0 f S Z x d W 9 0 O 1 0 s J n F 1 b 3 Q 7 Q 2 9 s d W 1 u Q 2 9 1 b n Q m c X V v d D s 6 N S w m c X V v d D t L Z X l D b 2 x 1 b W 5 O Y W 1 l c y Z x d W 9 0 O z p b X S w m c X V v d D t D b 2 x 1 b W 5 J Z G V u d G l 0 a W V z J n F 1 b 3 Q 7 O l s m c X V v d D t T Z W N 0 a W 9 u M S / l i q D n r p f l r 7 7 o s a H m l 6 X j g r D j g 6 v j g 7 z j g 5 f l j J Z f 5 Y W o 5 L 2 T L 0 F 1 d G 9 S Z W 1 v d m V k Q 2 9 s d W 1 u c z E u e + a c i C w w f S Z x d W 9 0 O y w m c X V v d D t T Z W N 0 a W 9 u M S / l i q D n r p f l r 7 7 o s a H m l 6 X j g r D j g 6 v j g 7 z j g 5 f l j J Z f 5 Y W o 5 L 2 T L 0 F 1 d G 9 S Z W 1 v d m V k Q 2 9 s d W 1 u c z E u e + O C p O O D s + O D h + O D g + O C r + O C u S w x f S Z x d W 9 0 O y w m c X V v d D t T Z W N 0 a W 9 u M S / l i q D n r p f l r 7 7 o s a H m l 6 X j g r D j g 6 v j g 7 z j g 5 f l j J Z f 5 Y W o 5 L 2 T L 0 F 1 d G 9 S Z W 1 v d m V k Q 2 9 s d W 1 u c z E u e + a c i O m A o + e V q i w y f S Z x d W 9 0 O y w m c X V v d D t T Z W N 0 a W 9 u M S / l i q D n r p f l r 7 7 o s a H m l 6 X j g r D j g 6 v j g 7 z j g 5 f l j J Z f 5 Y W o 5 L 2 T L 0 F 1 d G 9 S Z W 1 v d m V k Q 2 9 s d W 1 u c z E u e + m V t + a c n + S 8 k e a l r e a X p e i p s u W 9 k y w z f S Z x d W 9 0 O y w m c X V v d D t T Z W N 0 a W 9 u M S / l i q D n r p f l r 7 7 o s a H m l 6 X j g r D j g 6 v j g 7 z j g 5 f l j J Z f 5 Y W o 5 L 2 T L 0 F 1 d G 9 S Z W 1 v d m V k Q 2 9 s d W 1 u c z E u e + a X p e S 7 m C w 0 f S Z x d W 9 0 O 1 0 s J n F 1 b 3 Q 7 U m V s Y X R p b 2 5 z a G l w S W 5 m b y Z x d W 9 0 O z p b X X 0 i I C 8 + P C 9 T d G F i b G V F b n R y a W V z P j w v S X R l b T 4 8 S X R l b T 4 8 S X R l b U x v Y 2 F 0 a W 9 u P j x J d G V t V H l w Z T 5 G b 3 J t d W x h P C 9 J d G V t V H l w Z T 4 8 S X R l b V B h d G g + U 2 V j d G l v b j E v J U U 1 J T h B J U E w J U U 3 J U F F J T k 3 J U U 1 J U F G J U J F J U U 4 J U I x J U E x J U U 2 J T k 3 J U E 1 J U U z J T g y J U I w J U U z J T g z J U F C J U U z J T g z J U J D J U U z J T g z J T k 3 J U U 1 J T h D J T k 2 X y V F N S U 4 N S V B O C V F N C V C R C U 5 M y 8 l R T M l O D I l Q k Q l R T M l O D M l Q k M l R T M l O D I l Q j k 8 L 0 l 0 Z W 1 Q Y X R o P j w v S X R l b U x v Y 2 F 0 a W 9 u P j x T d G F i b G V F b n R y a W V z I C 8 + P C 9 J d G V t P j x J d G V t P j x J d G V t T G 9 j Y X R p b 2 4 + P E l 0 Z W 1 U e X B l P k Z v c m 1 1 b G E 8 L 0 l 0 Z W 1 U e X B l P j x J d G V t U G F 0 a D 5 T Z W N 0 a W 9 u M S 8 l R T U l O E E l Q T A l R T c l Q U U l O T c l R T U l Q U Y l Q k U l R T g l Q j E l Q T E l R T Y l O T c l Q T U l R T M l O D I l Q j A l R T M l O D M l Q U I l R T M l O D M l Q k M l R T M l O D M l O T c l R T U l O E M l O T Z f J U U 1 J T g 1 J U E 4 J U U 0 J U J E J T k z L y V F O C V C R i V C R C V F N S U 4 Q S V B M C V F M y U 4 M S U 5 N S V F M y U 4 M i U 4 Q y V F M y U 4 M S U 5 R i V F M y U 4 M i V B Q i V F M y U 4 M i V C O S V F M y U 4 M i V C R i V F M y U 4 M y V B M C V F N S U 4 O C U 5 N z w v S X R l b V B h d G g + P C 9 J d G V t T G 9 j Y X R p b 2 4 + P F N 0 Y W J s Z U V u d H J p Z X M g L z 4 8 L 0 l 0 Z W 0 + P E l 0 Z W 0 + P E l 0 Z W 1 M b 2 N h d G l v b j 4 8 S X R l b V R 5 c G U + R m 9 y b X V s Y T w v S X R l b V R 5 c G U + P E l 0 Z W 1 Q Y X R o P l N l Y 3 R p b 2 4 x L y V F N S U 4 Q S V B M C V F N y V B R S U 5 N y V F N S V B R i V C R S V F O C V C M S V B M S V F N i U 5 N y V B N S V F M y U 4 M i V C M C V F M y U 4 M y V B Q i V F M y U 4 M y V C Q y V F M y U 4 M y U 5 N y V F N S U 4 Q y U 5 N l 8 l R T U l O D U l Q T g l R T Q l Q k Q l O T M v J U U 0 J U I 4 J U E 2 J U U z J T g x J U I 5 J U U 2 J T l C J U J G J U U z J T g x J T g 4 J U U z J T g y J T g 5 J U U z J T g y J T h D J U U z J T g x J T l G J U U 4 J U E x J T h D M T w v S X R l b V B h d G g + P C 9 J d G V t T G 9 j Y X R p b 2 4 + P F N 0 Y W J s Z U V u d H J p Z X M g L z 4 8 L 0 l 0 Z W 0 + P E l 0 Z W 0 + P E l 0 Z W 1 M b 2 N h d G l v b j 4 8 S X R l b V R 5 c G U + R m 9 y b X V s Y T w v S X R l b V R 5 c G U + P E l 0 Z W 1 Q Y X R o P l N l Y 3 R p b 2 4 x L y V F N S U 4 Q S V B M C V F N y V B R S U 5 N y V F N S V B R i V C R S V F O C V C M S V B M S V F N i U 5 N y V B N S V F M y U 4 M i V C M C V F M y U 4 M y V B Q i V F M y U 4 M y V C Q y V F M y U 4 M y U 5 N y V F N S U 4 Q y U 5 N l 8 l R T U l O D U l Q T g l R T Q l Q k Q l O T M v J U U 1 J T g 5 J T h B J U U 5 J T k 5 J U E 0 J U U z J T g x J T k 1 J U U z J T g y J T h D J U U z J T g x J T l G J U U 0 J U J C J T k 2 J U U z J T g x J U F F J U U 1 J T g 4 J T k 3 P C 9 J d G V t U G F 0 a D 4 8 L 0 l 0 Z W 1 M b 2 N h d G l v b j 4 8 U 3 R h Y m x l R W 5 0 c m l l c y A v P j w v S X R l b T 4 8 S X R l b T 4 8 S X R l b U x v Y 2 F 0 a W 9 u P j x J d G V t V H l w Z T 5 G b 3 J t d W x h P C 9 J d G V t V H l w Z T 4 8 S X R l b V B h d G g + U 2 V j d G l v b j E v J U U 1 J T h B J U E w J U U 3 J U F F J T k 3 J U U 1 J U F G J U J F J U U 4 J U I x J U E x J U U 2 J T k 3 J U E 1 J U U z J T g y J U I w J U U z J T g z J U F C J U U z J T g z J U J D J U U z J T g z J T k 3 J U U 1 J T h D J T k 2 X y V F N S U 4 N S V B O C V F N C V C R C U 5 M y 8 l R T g l Q k Y l Q k Q l R T U l O E E l Q T A l R T M l O D E l O T U l R T M l O D I l O E M l R T M l O D E l O U Y l R T M l O D I l Q T Q l R T M l O D M l Q j M l R T M l O D M l O D c l R T M l O D M l O D M l R T M l O D I l Q U Y l R T M l O D I l Q j k 8 L 0 l 0 Z W 1 Q Y X R o P j w v S X R l b U x v Y 2 F 0 a W 9 u P j x T d G F i b G V F b n R y a W V z I C 8 + P C 9 J d G V t P j x J d G V t P j x J d G V t T G 9 j Y X R p b 2 4 + P E l 0 Z W 1 U e X B l P k Z v c m 1 1 b G E 8 L 0 l 0 Z W 1 U e X B l P j x J d G V t U G F 0 a D 5 T Z W N 0 a W 9 u M S 8 l R T U l O E E l Q T A l R T c l Q U U l O T c l R T U l Q U Y l Q k U l R T g l Q j E l Q T E l R T Y l O T c l Q T U l R T M l O D I l Q j A l R T M l O D M l Q U I l R T M l O D M l Q k M l R T M l O D M l O T c l R T U l O E M l O T Z f J U U 1 J T g 1 J U E 4 J U U 0 J U J E J T k z L y V F M y U 4 M i V C M C V F M y U 4 M y V B Q i V F M y U 4 M y V C Q y V F M y U 4 M y U 5 N y V F N S U 4 Q y U 5 N i V F M y U 4 M S U 5 N S V F M y U 4 M i U 4 Q y V F M y U 4 M S U 5 R i V F O C V B M S U 4 Q z w v S X R l b V B h d G g + P C 9 J d G V t T G 9 j Y X R p b 2 4 + P F N 0 Y W J s Z U V u d H J p Z X M g L z 4 8 L 0 l 0 Z W 0 + P E l 0 Z W 0 + P E l 0 Z W 1 M b 2 N h d G l v b j 4 8 S X R l b V R 5 c G U + R m 9 y b X V s Y T w v S X R l b V R 5 c G U + P E l 0 Z W 1 Q Y X R o P l N l Y 3 R p b 2 4 x L y V F N S U 4 Q S V B M C V F N y V B R S U 5 N y V F N S V B R i V C R S V F O C V C M S V B M S V F N i U 5 N y V B N S V F M y U 4 M i V C M C V F M y U 4 M y V B Q i V F M y U 4 M y V C Q y V F M y U 4 M y U 5 N y V F N S U 4 Q y U 5 N l 8 l R T U l O D U l Q T g l R T Q l Q k Q l O T M v J U U 4 J U J G J U J E J U U 1 J T h B J U E w J U U z J T g x J T k 1 J U U z J T g y J T h D J U U z J T g x J T l G J U U z J T g y J U F C J U U z J T g y J U I 5 J U U z J T g y J U J G J U U z J T g z J U E w P C 9 J d G V t U G F 0 a D 4 8 L 0 l 0 Z W 1 M b 2 N h d G l v b j 4 8 U 3 R h Y m x l R W 5 0 c m l l c y A v P j w v S X R l b T 4 8 S X R l b T 4 8 S X R l b U x v Y 2 F 0 a W 9 u P j x J d G V t V H l w Z T 5 G b 3 J t d W x h P C 9 J d G V t V H l w Z T 4 8 S X R l b V B h d G g + U 2 V j d G l v b j E v J U U 1 J T h B J U E w J U U 3 J U F F J T k 3 J U U 1 J U F G J U J F J U U 4 J U I x J U E x J U U 2 J T k 3 J U E 1 J U U z J T g y J U I w J U U z J T g z J U F C J U U z J T g z J U J D J U U z J T g z J T k 3 J U U 1 J T h D J T k 2 X y V F N S U 4 N S V B O C V F N C V C R C U 5 M y 8 l R T U l Q j E l O T U l R T k l O T Y l O E I l R T M l O D E l O T U l R T M l O D I l O E M l R T M l O D E l O U Y l M j A l R T M l O D I l Q j A l R T M l O D M l Q U I l R T M l O D M l Q k M l R T M l O D M l O T c l R T k l O D A l Q T M l R T c l O T U l Q U E 8 L 0 l 0 Z W 1 Q Y X R o P j w v S X R l b U x v Y 2 F 0 a W 9 u P j x T d G F i b G V F b n R y a W V z I C 8 + P C 9 J d G V t P j x J d G V t P j x J d G V t T G 9 j Y X R p b 2 4 + P E l 0 Z W 1 U e X B l P k Z v c m 1 1 b G E 8 L 0 l 0 Z W 1 U e X B l P j x J d G V t U G F 0 a D 5 T Z W N 0 a W 9 u M S 8 l R T U l O E E l Q T A l R T c l Q U U l O T c l R T U l Q U Y l Q k U l R T g l Q j E l Q T E l R T Y l O T c l Q T U l R T M l O D I l Q j A l R T M l O D M l Q U I l R T M l O D M l Q k M l R T M l O D M l O T c l R T U l O E M l O T Z f J U U 1 J T g 1 J U E 4 J U U 0 J U J E J T k z L y V F N S U 4 O S U 4 Q S V F O S U 5 O S V B N C V F M y U 4 M S U 5 N S V F M y U 4 M i U 4 Q y V F M y U 4 M S U 5 R i V F N S U 4 O C U 5 N z w v S X R l b V B h d G g + P C 9 J d G V t T G 9 j Y X R p b 2 4 + P F N 0 Y W J s Z U V u d H J p Z X M g L z 4 8 L 0 l 0 Z W 0 + P E l 0 Z W 0 + P E l 0 Z W 1 M b 2 N h d G l v b j 4 8 S X R l b V R 5 c G U + R m 9 y b X V s Y T w v S X R l b V R 5 c G U + P E l 0 Z W 1 Q Y X R o P l N l Y 3 R p b 2 4 x L y V F N S U 4 Q S V B M C V F N y V B R S U 5 N y V F N S V B R i V C R S V F O C V C M S V B M S V F N i U 5 N y V B N S V F M y U 4 M i V C M C V F M y U 4 M y V B Q i V F M y U 4 M y V C Q y V F M y U 4 M y U 5 N y V F N S U 4 Q y U 5 N l 8 l R T U l O D U l Q T g l R T Q l Q k Q l O T M v J U U 0 J U I 4 J U E 2 J U U z J T g x J U I 5 J U U 2 J T l C J U J G J U U z J T g x J T g 4 J U U z J T g y J T g 5 J U U z J T g y J T h D J U U z J T g x J T l G J U U 4 J U E x J T h D P C 9 J d G V t U G F 0 a D 4 8 L 0 l 0 Z W 1 M b 2 N h d G l v b j 4 8 U 3 R h Y m x l R W 5 0 c m l l c y A v P j w v S X R l b T 4 8 S X R l b T 4 8 S X R l b U x v Y 2 F 0 a W 9 u P j x J d G V t V H l w Z T 5 G b 3 J t d W x h P C 9 J d G V t V H l w Z T 4 8 S X R l b V B h d G g + U 2 V j d G l v b j E v J U U 1 J U F E J U E 2 J U U 3 J U J G J T k y J U U 2 J T k 0 J U F G J U U 2 J T h G J U I 0 L y V F M y U 4 M y U 5 N S V F M y U 4 M i V B M y V F M y U 4 M y V B Q i V F M y U 4 M i V C R i V F M y U 4 M y V C Q y V F M y U 4 M S U 5 N S V F M y U 4 M i U 4 Q y V F M y U 4 M S U 5 R i V F O C V B M S U 4 Q z w v S X R l b V B h d G g + P C 9 J d G V t T G 9 j Y X R p b 2 4 + P F N 0 Y W J s Z U V u d H J p Z X M g L z 4 8 L 0 l 0 Z W 0 + P E l 0 Z W 0 + P E l 0 Z W 1 M b 2 N h d G l v b j 4 8 S X R l b V R 5 c G U + R m 9 y b X V s Y T w v S X R l b V R 5 c G U + P E l 0 Z W 1 Q Y X R o P l N l Y 3 R p b 2 4 x L y V F O S U 5 N i U 4 Q i V F N S U 4 M i V B Q y V F N i U 5 N S V C M F 8 l R T U l O E E l Q T A l R T c l Q U U l O T c l R T k l O T k l Q T Q l R T U l Q T Q l O T Y l R T Y l O T c l Q T U 8 L 0 l 0 Z W 1 Q Y X R o P j w v S X R l b U x v Y 2 F 0 a W 9 u P j x T d G F i b G V F b n R y a W V z P j x F b n R y e S B U e X B l P S J R d W V y e U l E I i B W Y W x 1 Z T 0 i c z k 5 Z T J l Z m J m L T Z m O G U t N D k 5 Y i 1 h Z G Q y L W N h M z E 2 O W Z l Y W Z h Z C I g L z 4 8 R W 5 0 c n k g V H l w Z T 0 i T G 9 h Z G V k V G 9 B b m F s e X N p c 1 N l c n Z p Y 2 V z I i B W Y W x 1 Z T 0 i b D A i I C 8 + P E V u d H J 5 I F R 5 c G U 9 I k Z p b G x F b m F i b G V k I i B W Y W x 1 Z T 0 i b D E i I C 8 + P E V u d H J 5 I F R 5 c G U 9 I k l z U H J p d m F 0 Z S I g V m F s d W U 9 I m w w I i A v P j x F b n R y e S B U e X B l P S J C d W Z m Z X J O Z X h 0 U m V m c m V z a C I g V m F s d W U 9 I m w x I i A v P j x F b n R y e S B U e X B l P S J S Z X N 1 b H R U e X B l I i B W Y W x 1 Z T 0 i c 1 R h Y m x l I i A v P j x F b n R y e S B U e X B l P S J O Y W 1 l V X B k Y X R l Z E F m d G V y R m l s b C I g V m F s d W U 9 I m w w I i A v P j x F b n R y e S B U e X B l P S J O Y X Z p Z 2 F 0 a W 9 u U 3 R l c E 5 h b W U i I F Z h b H V l P S J z 4 4 O K 4 4 O T 4 4 K y 4 4 O 8 4 4 K 3 4 4 O n 4 4 O z I i A v P j x F b n R y e S B U e X B l P S J G a W x s Z W R D b 2 1 w b G V 0 Z V J l c 3 V s d F R v V 2 9 y a 3 N o Z W V 0 I i B W Y W x 1 Z T 0 i b D E i I C 8 + P E V u d H J 5 I F R 5 c G U 9 I k Z p b G x F c n J v c k N v d W 5 0 I i B W Y W x 1 Z T 0 i b D A i I C 8 + P E V u d H J 5 I F R 5 c G U 9 I l J l Y 2 9 2 Z X J 5 V G F y Z 2 V 0 Q 2 9 s d W 1 u I i B W Y W x 1 Z T 0 i b D I i I C 8 + P E V u d H J 5 I F R 5 c G U 9 I l F 1 Z X J 5 R 3 J v d X B J R C I g V m F s d W U 9 I n N m Y T M w Z D A 3 Y i 0 0 O D M 2 L T R l Z j c t O G V h Z C 0 z N 2 Y 4 N m I y Z T N j M z A i I C 8 + P E V u d H J 5 I F R 5 c G U 9 I l J l Y 2 9 2 Z X J 5 V G F y Z 2 V 0 U 2 h l Z X Q i I F Z h b H V l P S J z 4 4 K v 4 4 K o 4 4 O q 5 7 W Q 5 p 6 c I i A v P j x F b n R y e S B U e X B l P S J S Z W N v d m V y e V R h c m d l d F J v d y I g V m F s d W U 9 I m w x O C I g L z 4 8 R W 5 0 c n k g V H l w Z T 0 i R m l s b F R v R G F 0 Y U 1 v Z G V s R W 5 h Y m x l Z C I g V m F s d W U 9 I m w w I i A v P j x F b n R y e S B U e X B l P S J G a W x s V G F y Z 2 V 0 I i B W Y W x 1 Z T 0 i c + m W i + W C r O a V s F / l i q D n r p f p m a T l p J b m l 6 U i I C 8 + P E V u d H J 5 I F R 5 c G U 9 I k Z p b G x P Y m p l Y 3 R U e X B l I i B W Y W x 1 Z T 0 i c 1 R h Y m x l I i A v P j x F b n R y e S B U e X B l P S J G a W x s T G F z d F V w Z G F 0 Z W Q i I F Z h b H V l P S J k M j A y N i 0 w M y 0 y N F Q w N D o x M D o z M y 4 w N D c z M j Y x W i I g L z 4 8 R W 5 0 c n k g V H l w Z T 0 i R m l s b E N v b H V t b l R 5 c G V z I i B W Y W x 1 Z T 0 i c 0 F 3 W T 0 i I C 8 + P E V u d H J 5 I F R 5 c G U 9 I k Z p b G x D b 2 x 1 b W 5 O Y W 1 l c y I g V m F s d W U 9 I n N b J n F 1 b 3 Q 7 5 p y I J n F 1 b 3 Q 7 L C Z x d W 9 0 O + W K o O e u l + m Z p O W k l u a X p S Z x d W 9 0 O 1 0 i I C 8 + P E V u d H J 5 I F R 5 c G U 9 I k Z p b G x T d G F 0 d X M i I F Z h b H V l P S J z Q 2 9 t c G x l d G U i I C 8 + P E V u d H J 5 I F R 5 c G U 9 I k Z p b G x F c n J v c k N v Z G U i I F Z h b H V l P S J z V W 5 r b m 9 3 b i I g L z 4 8 R W 5 0 c n k g V H l w Z T 0 i R m l s b E N v d W 5 0 I i B W Y W x 1 Z T 0 i b D E y I i A v P j x F b n R y e S B U e X B l P S J B Z G R l Z F R v R G F 0 Y U 1 v Z G V s I i B W Y W x 1 Z T 0 i b D A i I C 8 + P E V u d H J 5 I F R 5 c G U 9 I l J l b G F 0 a W 9 u c 2 h p c E l u Z m 9 D b 2 5 0 Y W l u Z X I i I F Z h b H V l P S J z e y Z x d W 9 0 O 2 N v b H V t b k N v d W 5 0 J n F 1 b 3 Q 7 O j I s J n F 1 b 3 Q 7 a 2 V 5 Q 2 9 s d W 1 u T m F t Z X M m c X V v d D s 6 W 1 0 s J n F 1 b 3 Q 7 c X V l c n l S Z W x h d G l v b n N o a X B z J n F 1 b 3 Q 7 O l t d L C Z x d W 9 0 O 2 N v b H V t b k l k Z W 5 0 a X R p Z X M m c X V v d D s 6 W y Z x d W 9 0 O 1 N l Y 3 R p b 2 4 x L + m W i + W C r O a V s F / l i q D n r p f p m a T l p J b m l 6 U v Q X V 0 b 1 J l b W 9 2 Z W R D b 2 x 1 b W 5 z M S 5 7 5 p y I L D B 9 J n F 1 b 3 Q 7 L C Z x d W 9 0 O 1 N l Y 3 R p b 2 4 x L + m W i + W C r O a V s F / l i q D n r p f p m a T l p J b m l 6 U v Q X V 0 b 1 J l b W 9 2 Z W R D b 2 x 1 b W 5 z M S 5 7 5 Y q g 5 6 6 X 6 Z m k 5 a S W 5 p e l L D F 9 J n F 1 b 3 Q 7 X S w m c X V v d D t D b 2 x 1 b W 5 D b 3 V u d C Z x d W 9 0 O z o y L C Z x d W 9 0 O 0 t l e U N v b H V t b k 5 h b W V z J n F 1 b 3 Q 7 O l t d L C Z x d W 9 0 O 0 N v b H V t b k l k Z W 5 0 a X R p Z X M m c X V v d D s 6 W y Z x d W 9 0 O 1 N l Y 3 R p b 2 4 x L + m W i + W C r O a V s F / l i q D n r p f p m a T l p J b m l 6 U v Q X V 0 b 1 J l b W 9 2 Z W R D b 2 x 1 b W 5 z M S 5 7 5 p y I L D B 9 J n F 1 b 3 Q 7 L C Z x d W 9 0 O 1 N l Y 3 R p b 2 4 x L + m W i + W C r O a V s F / l i q D n r p f p m a T l p J b m l 6 U v Q X V 0 b 1 J l b W 9 2 Z W R D b 2 x 1 b W 5 z M S 5 7 5 Y q g 5 6 6 X 6 Z m k 5 a S W 5 p e l L D F 9 J n F 1 b 3 Q 7 X S w m c X V v d D t S Z W x h d G l v b n N o a X B J b m Z v J n F 1 b 3 Q 7 O l t d f S I g L z 4 8 L 1 N 0 Y W J s Z U V u d H J p Z X M + P C 9 J d G V t P j x J d G V t P j x J d G V t T G 9 j Y X R p b 2 4 + P E l 0 Z W 1 U e X B l P k Z v c m 1 1 b G E 8 L 0 l 0 Z W 1 U e X B l P j x J d G V t U G F 0 a D 5 T Z W N 0 a W 9 u M S 8 l R T k l O T Y l O E I l R T U l O D I l Q U M l R T Y l O T U l Q j B f J U U 1 J T h B J U E w J U U 3 J U F F J T k 3 J U U 5 J T k 5 J U E 0 J U U 1 J U E 0 J T k 2 J U U 2 J T k 3 J U E 1 L y V F M y U 4 M i V C R C V F M y U 4 M y V C Q y V F M y U 4 M i V C O T w v S X R l b V B h d G g + P C 9 J d G V t T G 9 j Y X R p b 2 4 + P F N 0 Y W J s Z U V u d H J p Z X M g L z 4 8 L 0 l 0 Z W 0 + P E l 0 Z W 0 + P E l 0 Z W 1 M b 2 N h d G l v b j 4 8 S X R l b V R 5 c G U + R m 9 y b X V s Y T w v S X R l b V R 5 c G U + P E l 0 Z W 1 Q Y X R o P l N l Y 3 R p b 2 4 x L y V F O S U 5 N i U 4 Q i V F N S U 4 M i V B Q y V F N i U 5 N S V C M F 8 l R T U l O E E l Q T A l R T c l Q U U l O T c l R T k l O T k l Q T Q l R T U l Q T Q l O T Y l R T Y l O T c l Q T U v J U U 4 J U J G J U J E J U U 1 J T h B J U E w J U U z J T g x J T k 1 J U U z J T g y J T h D J U U z J T g x J T l G J U U 2 J T l E J U E x J U U 0 J U J C J U I 2 J U U 1 J T g 4 J T k 3 P C 9 J d G V t U G F 0 a D 4 8 L 0 l 0 Z W 1 M b 2 N h d G l v b j 4 8 U 3 R h Y m x l R W 5 0 c m l l c y A v P j w v S X R l b T 4 8 S X R l b T 4 8 S X R l b U x v Y 2 F 0 a W 9 u P j x J d G V t V H l w Z T 5 G b 3 J t d W x h P C 9 J d G V t V H l w Z T 4 8 S X R l b V B h d G g + U 2 V j d G l v b j E v J U U 5 J T k 2 J T h C J U U 1 J T g y J U F D J U U 2 J T k 1 J U I w X y V F N S U 4 Q S V B M C V F N y V B R S U 5 N y V F O S U 5 O S V B N C V F N S V B N C U 5 N i V F N i U 5 N y V B N S 8 l R T Y l O E M l Q k Y l R T U l O D U l Q T U l R T M l O D E l O T U l R T M l O D I l O E M l R T M l O D E l O U Y l R T U l O E E l Q T A l R T c l Q U U l O T c 8 L 0 l 0 Z W 1 Q Y X R o P j w v S X R l b U x v Y 2 F 0 a W 9 u P j x T d G F i b G V F b n R y a W V z I C 8 + P C 9 J d G V t P j x J d G V t P j x J d G V t T G 9 j Y X R p b 2 4 + P E l 0 Z W 1 U e X B l P k Z v c m 1 1 b G E 8 L 0 l 0 Z W 1 U e X B l P j x J d G V t U G F 0 a D 5 T Z W N 0 a W 9 u M S 8 l R T k l O T Y l O E I l R T U l O D I l Q U M l R T Y l O T U l Q j B f J U U 1 J T h B J U E w J U U 3 J U F F J T k 3 J U U 5 J T k 5 J U E 0 J U U 1 J U E 0 J T k 2 J U U 2 J T k 3 J U E 1 L y V F O C V C R i V C R C V F N S U 4 Q S V B M C V F M y U 4 M S U 5 N S V F M y U 4 M i U 4 Q y V F M y U 4 M S U 5 R i V F N i U 5 R C V B M S V F N C V C Q i V C N i V F N S U 4 O C U 5 N z E 8 L 0 l 0 Z W 1 Q Y X R o P j w v S X R l b U x v Y 2 F 0 a W 9 u P j x T d G F i b G V F b n R y a W V z I C 8 + P C 9 J d G V t P j x J d G V t P j x J d G V t T G 9 j Y X R p b 2 4 + P E l 0 Z W 1 U e X B l P k Z v c m 1 1 b G E 8 L 0 l 0 Z W 1 U e X B l P j x J d G V t U G F 0 a D 5 T Z W N 0 a W 9 u M S 8 l R T k l O T Y l O E I l R T U l O D I l Q U M l R T Y l O T U l Q j B f J U U 1 J T h B J U E w J U U 3 J U F F J T k 3 J U U 5 J T k 5 J U E 0 J U U 1 J U E 0 J T k 2 J U U 2 J T k 3 J U E 1 L y V F N C V C O S U 5 N y V F N y V B R S U 5 N y V F N i V C O C U 4 O C V F M y U 4 M S V C R i V F M y U 4 M S V B R S V F N S U 4 O C U 5 N z w v S X R l b V B h d G g + P C 9 J d G V t T G 9 j Y X R p b 2 4 + P F N 0 Y W J s Z U V u d H J p Z X M g L z 4 8 L 0 l 0 Z W 0 + P E l 0 Z W 0 + P E l 0 Z W 1 M b 2 N h d G l v b j 4 8 S X R l b V R 5 c G U + R m 9 y b X V s Y T w v S X R l b V R 5 c G U + P E l 0 Z W 1 Q Y X R o P l N l Y 3 R p b 2 4 x L y V F O S U 5 N i U 4 Q i V F N S U 4 M i V B Q y V F N i U 5 N S V C M F 8 l R T U l O E E l Q T A l R T c l Q U U l O T c l R T k l O T k l Q T Q l R T U l Q T Q l O T Y l R T Y l O T c l Q T U v J U U 2 J T h D J U J G J U U 1 J T g 1 J U E 1 J U U z J T g x J T k 1 J U U z J T g y J T h D J U U z J T g x J T l G J U U 1 J T h B J U E w J U U 3 J U F F J T k 3 M T w v S X R l b V B h d G g + P C 9 J d G V t T G 9 j Y X R p b 2 4 + P F N 0 Y W J s Z U V u d H J p Z X M g L z 4 8 L 0 l 0 Z W 0 + P E l 0 Z W 0 + P E l 0 Z W 1 M b 2 N h d G l v b j 4 8 S X R l b V R 5 c G U + R m 9 y b X V s Y T w v S X R l b V R 5 c G U + P E l 0 Z W 1 Q Y X R o P l N l Y 3 R p b 2 4 x L y V F O S U 5 N i U 4 Q i V F N S U 4 M i V B Q y V F N i U 5 N S V C M F 8 l R T U l O E E l Q T A l R T c l Q U U l O T c l R T k l O T k l Q T Q l R T U l Q T Q l O T Y l R T Y l O T c l Q T U v J U U 0 J U I 4 J U E 2 J U U z J T g x J U I 5 J U U 2 J T l C J U J G J U U z J T g x J T g 4 J U U z J T g y J T g 5 J U U z J T g y J T h D J U U z J T g x J T l G J U U 4 J U E x J T h D P C 9 J d G V t U G F 0 a D 4 8 L 0 l 0 Z W 1 M b 2 N h d G l v b j 4 8 U 3 R h Y m x l R W 5 0 c m l l c y A v P j w v S X R l b T 4 8 S X R l b T 4 8 S X R l b U x v Y 2 F 0 a W 9 u P j x J d G V t V H l w Z T 5 G b 3 J t d W x h P C 9 J d G V t V H l w Z T 4 8 S X R l b V B h d G g + U 2 V j d G l v b j E v J U U 5 J T k 2 J T h C J U U 1 J T g y J U F D J U U 2 J T k 1 J U I w X y V F N S U 4 Q S V B M C V F N y V B R S U 5 N y V F O S U 5 O S V B N C V F N S V B N C U 5 N i V F N i U 5 N y V B N S 8 l R T U l O D k l O E E l R T k l O T k l Q T Q l R T M l O D E l O T U l R T M l O D I l O E M l R T M l O D E l O U Y l R T Q l Q k I l O T Y l R T M l O D E l Q U U l R T U l O D g l O T c 8 L 0 l 0 Z W 1 Q Y X R o P j w v S X R l b U x v Y 2 F 0 a W 9 u P j x T d G F i b G V F b n R y a W V z I C 8 + P C 9 J d G V t P j x J d G V t P j x J d G V t T G 9 j Y X R p b 2 4 + P E l 0 Z W 1 U e X B l P k Z v c m 1 1 b G E 8 L 0 l 0 Z W 1 U e X B l P j x J d G V t U G F 0 a D 5 T Z W N 0 a W 9 u M S 8 l R T k l O T Y l O E I l R T U l O D I l Q U M l R T Y l O T U l Q j B f J U U 1 J T h B J U E w J U U 3 J U F F J T k 3 J U U 5 J T k 5 J U E 0 J U U 1 J U E 0 J T k 2 J U U 2 J T k 3 J U E 1 L y V F M y U 4 M i V C M C V F M y U 4 M y V B Q i V F M y U 4 M y V C Q y V F M y U 4 M y U 5 N y V F N S U 4 Q y U 5 N i V F M y U 4 M S U 5 N S V F M y U 4 M i U 4 Q y V F M y U 4 M S U 5 R i V F O C V B M S U 4 Q z w v S X R l b V B h d G g + P C 9 J d G V t T G 9 j Y X R p b 2 4 + P F N 0 Y W J s Z U V u d H J p Z X M g L z 4 8 L 0 l 0 Z W 0 + P E l 0 Z W 0 + P E l 0 Z W 1 M b 2 N h d G l v b j 4 8 S X R l b V R 5 c G U + R m 9 y b X V s Y T w v S X R l b V R 5 c G U + P E l 0 Z W 1 Q Y X R o P l N l Y 3 R p b 2 4 x L y V F O S U 5 N i U 4 Q i V F N S U 4 M i V B Q y V F N i U 5 N S V C M F 8 l R T U l O E E l Q T A l R T c l Q U U l O T c l R T k l O T k l Q T Q l R T U l Q T Q l O T Y l R T Y l O T c l Q T U v J U U 4 J U J G J U J E J U U 1 J T h B J U E w J U U z J T g x J T k 1 J U U z J T g y J T h D J U U z J T g x J T l G J U U z J T g y J U F C J U U z J T g y J U I 5 J U U z J T g y J U J G J U U z J T g z J U E w P C 9 J d G V t U G F 0 a D 4 8 L 0 l 0 Z W 1 M b 2 N h d G l v b j 4 8 U 3 R h Y m x l R W 5 0 c m l l c y A v P j w v S X R l b T 4 8 S X R l b T 4 8 S X R l b U x v Y 2 F 0 a W 9 u P j x J d G V t V H l w Z T 5 G b 3 J t d W x h P C 9 J d G V t V H l w Z T 4 8 S X R l b V B h d G g + U 2 V j d G l v b j E v J U U 5 J T k 2 J T h C J U U 1 J T g y J U F D J U U 2 J T k 1 J U I w X y V F N S U 4 Q S V B M C V F N y V B R S U 5 N y V F O S U 5 O S V B N C V F N S V B N C U 5 N i V F N i U 5 N y V B N S 8 l R T U l Q j E l O T U l R T k l O T Y l O E I l R T M l O D E l O T U l R T M l O D I l O E M l R T M l O D E l O U Y l M j A l R T M l O D I l Q U I l R T M l O D I l Q j k l R T M l O D I l Q k Y l R T M l O D M l Q T A 8 L 0 l 0 Z W 1 Q Y X R o P j w v S X R l b U x v Y 2 F 0 a W 9 u P j x T d G F i b G V F b n R y a W V z I C 8 + P C 9 J d G V t P j x J d G V t P j x J d G V t T G 9 j Y X R p b 2 4 + P E l 0 Z W 1 U e X B l P k Z v c m 1 1 b G E 8 L 0 l 0 Z W 1 U e X B l P j x J d G V t U G F 0 a D 5 T Z W N 0 a W 9 u M S 8 l R T k l O T Y l O E I l R T U l O D I l Q U M l R T Y l O T U l Q j B f J U U 1 J T h B J U E w J U U 3 J U F F J T k 3 J U U 5 J T k 5 J U E 0 J U U 1 J U E 0 J T k 2 J U U 2 J T k 3 J U E 1 L y V F M y U 4 M y U 5 N S V F M y U 4 M i V B M y V F M y U 4 M y V B Q i V F M y U 4 M i V C R i V F M y U 4 M y V C Q y V F M y U 4 M S U 5 N S V F M y U 4 M i U 4 Q y V F M y U 4 M S U 5 R i V F O C V B M S U 4 Q z w v S X R l b V B h d G g + P C 9 J d G V t T G 9 j Y X R p b 2 4 + P F N 0 Y W J s Z U V u d H J p Z X M g L z 4 8 L 0 l 0 Z W 0 + P E l 0 Z W 0 + P E l 0 Z W 1 M b 2 N h d G l v b j 4 8 S X R l b V R 5 c G U + R m 9 y b X V s Y T w v S X R l b V R 5 c G U + P E l 0 Z W 1 Q Y X R o P l N l Y 3 R p b 2 4 x L y V F O S U 5 N i U 4 Q i V F N S U 4 M i V B Q y V F N i U 5 N S V C M F 8 l R T U l O E E l Q T A l R T c l Q U U l O T c l R T k l O T k l Q T Q l R T U l Q T Q l O T Y l R T Y l O T c l Q T U v J U U z J T g y J U I w J U U z J T g z J U F C J U U z J T g z J U J D J U U z J T g z J T k 3 J U U 1 J T h D J T k 2 J U U z J T g x J T k 1 J U U z J T g y J T h D J U U z J T g x J T l G J U U 4 J U E x J T h D M T w v S X R l b V B h d G g + P C 9 J d G V t T G 9 j Y X R p b 2 4 + P F N 0 Y W J s Z U V u d H J p Z X M g L z 4 8 L 0 l 0 Z W 0 + P E l 0 Z W 0 + P E l 0 Z W 1 M b 2 N h d G l v b j 4 8 S X R l b V R 5 c G U + R m 9 y b X V s Y T w v S X R l b V R 5 c G U + P E l 0 Z W 1 Q Y X R o P l N l Y 3 R p b 2 4 x L y V F O S U 5 N i U 4 Q i V F N S U 4 M i V B Q y V F N i U 5 N S V C M F 8 l R T U l O E E l Q T A l R T c l Q U U l O T c l R T k l O T k l Q T Q l R T U l Q T Q l O T Y l R T Y l O T c l Q T U v J U U 4 J U J G J U J E J U U 1 J T h B J U E w J U U z J T g x J T k 1 J U U z J T g y J T h D J U U z J T g x J T l G J U U z J T g y J U F C J U U z J T g y J U I 5 J U U z J T g y J U J G J U U z J T g z J U E w M T w v S X R l b V B h d G g + P C 9 J d G V t T G 9 j Y X R p b 2 4 + P F N 0 Y W J s Z U V u d H J p Z X M g L z 4 8 L 0 l 0 Z W 0 + P E l 0 Z W 0 + P E l 0 Z W 1 M b 2 N h d G l v b j 4 8 S X R l b V R 5 c G U + R m 9 y b X V s Y T w v S X R l b V R 5 c G U + P E l 0 Z W 1 Q Y X R o P l N l Y 3 R p b 2 4 x L y V F O S U 5 N i U 4 Q i V F N S U 4 M i V B Q y V F N i U 5 N S V C M F 8 l R T U l O E E l Q T A l R T c l Q U U l O T c l R T k l O T k l Q T Q l R T U l Q T Q l O T Y l R T Y l O T c l Q T U v J U U 2 J T h B J U J E J U U 1 J T g 3 J U J B J U U z J T g x J T k 3 J U U z J T g x J T l G J U U 1 J T g w J U E 0 P C 9 J d G V t U G F 0 a D 4 8 L 0 l 0 Z W 1 M b 2 N h d G l v b j 4 8 U 3 R h Y m x l R W 5 0 c m l l c y A v P j w v S X R l b T 4 8 S X R l b T 4 8 S X R l b U x v Y 2 F 0 a W 9 u P j x J d G V t V H l w Z T 5 G b 3 J t d W x h P C 9 J d G V t V H l w Z T 4 8 S X R l b V B h d G g + U 2 V j d G l v b j E v J U U 5 J T k 2 J T h C J U U 1 J T g y J U F D J U U 2 J T k 1 J U I w X y V F N S U 4 Q S V B M C V F N y V B R S U 5 N y V F O S U 5 O S V B N C V F N S V B N C U 5 N i V F N i U 5 N y V B N S 8 l R T U l O D k l O E E l R T k l O T k l Q T Q l R T M l O D E l O T U l R T M l O D I l O E M l R T M l O D E l O U Y l R T U l O D g l O T c y P C 9 J d G V t U G F 0 a D 4 8 L 0 l 0 Z W 1 M b 2 N h d G l v b j 4 8 U 3 R h Y m x l R W 5 0 c m l l c y A v P j w v S X R l b T 4 8 S X R l b T 4 8 S X R l b U x v Y 2 F 0 a W 9 u P j x J d G V t V H l w Z T 5 G b 3 J t d W x h P C 9 J d G V t V H l w Z T 4 8 S X R l b V B h d G g + U 2 V j d G l v b j E v J U U 5 J T k 2 J T h C J U U 1 J T g y J U F D J U U 2 J T k 1 J U I w X y V F N S U 4 Q S V B M C V F N y V B R S U 5 N y V F O S U 5 O S V B N C V F N S V B N C U 5 N i V F N i U 5 N y V B N S V F N C V C Q i V C N i V F N i U 5 N S V C M D w v S X R l b V B h d G g + P C 9 J d G V t T G 9 j Y X R p b 2 4 + P F N 0 Y W J s Z U V u d H J p Z X M + P E V u d H J 5 I F R 5 c G U 9 I l F 1 Z X J 5 S U Q i I F Z h b H V l P S J z M D l i M j d h Z m U t N W J h O S 0 0 Y j F i L W F j N z Y t Z D R i O D B j M 2 I 3 N W Z l I i A v P j x F b n R y e S B U e X B l P S J G a W x s R W 5 h Y m x l Z C I g V m F s d W U 9 I m w w I i A v P j x F b n R y e S B U e X B l P S J B Z G R l Z F R v R G F 0 Y U 1 v Z G V s I i B W Y W x 1 Z T 0 i b D A i I C 8 + P E V u d H J 5 I F R 5 c G U 9 I k l z U H J p d m F 0 Z S I g V m F s d W U 9 I m w w I i A v P j x F b n R y e S B U e X B l P S J C d W Z m Z X J O Z X h 0 U m V m c m V z a C I g V m F s d W U 9 I m w x I i A v P j x F b n R y e S B U e X B l P S J S Z X N 1 b H R U e X B l I i B W Y W x 1 Z T 0 i c 1 R h Y m x l I i A v P j x F b n R y e S B U e X B l P S J O Y W 1 l V X B k Y X R l Z E F m d G V y R m l s b C I g V m F s d W U 9 I m w w I i A v P j x F b n R y e S B U e X B l P S J O Y X Z p Z 2 F 0 a W 9 u U 3 R l c E 5 h b W U i I F Z h b H V l P S J z 4 4 O K 4 4 O T 4 4 K y 4 4 O 8 4 4 K 3 4 4 O n 4 4 O z I i A v P j x F b n R y e S B U e X B l P S J G a W x s Z W R D b 2 1 w b G V 0 Z V J l c 3 V s d F R v V 2 9 y a 3 N o Z W V 0 I i B W Y W x 1 Z T 0 i b D A i I C 8 + P E V u d H J 5 I F R 5 c G U 9 I k Z p b G x U b 0 R h d G F N b 2 R l b E V u Y W J s Z W Q i I F Z h b H V l P S J s M C I g L z 4 8 R W 5 0 c n k g V H l w Z T 0 i T G 9 h Z G V k V G 9 B b m F s e X N p c 1 N l c n Z p Y 2 V z I i B W Y W x 1 Z T 0 i b D A i I C 8 + P E V u d H J 5 I F R 5 c G U 9 I l F 1 Z X J 5 R 3 J v d X B J R C I g V m F s d W U 9 I n N m Y T M w Z D A 3 Y i 0 0 O D M 2 L T R l Z j c t O G V h Z C 0 z N 2 Y 4 N m I y Z T N j M z A i I C 8 + P E V u d H J 5 I F R 5 c G U 9 I l J l Y 2 9 2 Z X J 5 V G F y Z 2 V 0 U m 9 3 I i B W Y W x 1 Z T 0 i b D E 4 I i A v P j x F b n R y e S B U e X B l P S J S Z W N v d m V y e V R h c m d l d E N v b H V t b i I g V m F s d W U 9 I m w x O S I g L z 4 8 R W 5 0 c n k g V H l w Z T 0 i U m V j b 3 Z l c n l U Y X J n Z X R T a G V l d C I g V m F s d W U 9 I n P j g q / j g q j j g 6 r n t Z D m n p w i I C 8 + P E V u d H J 5 I F R 5 c G U 9 I k Z p b G x P Y m p l Y 3 R U e X B l I i B W Y W x 1 Z T 0 i c 0 N v b m 5 l Y 3 R p b 2 5 P b m x 5 I i A v P j x F b n R y e S B U e X B l P S J G a W x s R X J y b 3 J D b 2 R l I i B W Y W x 1 Z T 0 i c 1 V u a 2 5 v d 2 4 i I C 8 + P E V u d H J 5 I F R 5 c G U 9 I k Z p b G x M Y X N 0 V X B k Y X R l Z C I g V m F s d W U 9 I m Q y M D I 2 L T A z L T E 2 V D A 1 O j A w O j Q z L j M 4 O D Y x M D d a I i A v P j x F b n R y e S B U e X B l P S J G a W x s U 3 R h d H V z I i B W Y W x 1 Z T 0 i c 0 N v b X B s Z X R l I i A v P j w v U 3 R h Y m x l R W 5 0 c m l l c z 4 8 L 0 l 0 Z W 0 + P E l 0 Z W 0 + P E l 0 Z W 1 M b 2 N h d G l v b j 4 8 S X R l b V R 5 c G U + R m 9 y b X V s Y T w v S X R l b V R 5 c G U + P E l 0 Z W 1 Q Y X R o P l N l Y 3 R p b 2 4 x L y V F O S U 5 N i U 4 Q i V F N S U 4 M i V B Q y V F N i U 5 N S V C M F 8 l R T U l O E E l Q T A l R T c l Q U U l O T c l R T k l O T k l Q T Q l R T U l Q T Q l O T Y l R T Y l O T c l Q T U l R T Q l Q k I l Q j Y l R T Y l O T U l Q j A v J U U z J T g y J U J E J U U z J T g z J U J D J U U z J T g y J U I 5 P C 9 J d G V t U G F 0 a D 4 8 L 0 l 0 Z W 1 M b 2 N h d G l v b j 4 8 U 3 R h Y m x l R W 5 0 c m l l c y A v P j w v S X R l b T 4 8 S X R l b T 4 8 S X R l b U x v Y 2 F 0 a W 9 u P j x J d G V t V H l w Z T 5 G b 3 J t d W x h P C 9 J d G V t V H l w Z T 4 8 S X R l b V B h d G g + U 2 V j d G l v b j E v J U U 5 J T k 2 J T h C J U U 1 J T g y J U F D J U U 2 J T k 1 J U I w X y V F N S U 4 Q S V B M C V F N y V B R S U 5 N y V F O S U 5 O S V B N C V F N S V B N C U 5 N i V F N i U 5 N y V B N S V F N C V C Q i V C N i V F N i U 5 N S V C M C 8 l R T U l O D k l O E E l R T k l O T k l Q T Q l R T M l O D E l O T U l R T M l O D I l O E M l R T M l O D E l O U Y l R T U l O D g l O T c 8 L 0 l 0 Z W 1 Q Y X R o P j w v S X R l b U x v Y 2 F 0 a W 9 u P j x T d G F i b G V F b n R y a W V z I C 8 + P C 9 J d G V t P j x J d G V t P j x J d G V t T G 9 j Y X R p b 2 4 + P E l 0 Z W 1 U e X B l P k Z v c m 1 1 b G E 8 L 0 l 0 Z W 1 U e X B l P j x J d G V t U G F 0 a D 5 T Z W N 0 a W 9 u M S 8 l R T k l O T Y l O E I l R T U l O D I l Q U M l R T Y l O T U l Q j B f J U U 1 J T h B J U E w J U U 3 J U F F J T k 3 J U U 5 J T k 5 J U E 0 J U U 1 J U E 0 J T k 2 J U U 2 J T k 3 J U E 1 J U U 0 J U J C J U I 2 J U U 2 J T k 1 J U I w L y V F M y U 4 M i V C M C V F M y U 4 M y V B Q i V F M y U 4 M y V C Q y V F M y U 4 M y U 5 N y V F N S U 4 Q y U 5 N i V F M y U 4 M S U 5 N S V F M y U 4 M i U 4 Q y V F M y U 4 M S U 5 R i V F O C V B M S U 4 Q z w v S X R l b V B h d G g + P C 9 J d G V t T G 9 j Y X R p b 2 4 + P F N 0 Y W J s Z U V u d H J p Z X M g L z 4 8 L 0 l 0 Z W 0 + P E l 0 Z W 0 + P E l 0 Z W 1 M b 2 N h d G l v b j 4 8 S X R l b V R 5 c G U + R m 9 y b X V s Y T w v S X R l b V R 5 c G U + P E l 0 Z W 1 Q Y X R o P l N l Y 3 R p b 2 4 x L y V F O S U 5 N i U 4 Q i V F N S U 4 M i V B Q y V F N i U 5 N S V C M F 8 l R T U l O E E l Q T A l R T c l Q U U l O T c l R T k l O T k l Q T Q l R T U l Q T Q l O T Y l R T Y l O T c l Q T U l R T Q l Q k I l Q j Y l R T Y l O T U l Q j A v J U U z J T g z J T k 1 J U U z J T g y J U E z J U U z J T g z J U F C J U U z J T g y J U J G J U U z J T g z J U J D J U U z J T g x J T k 1 J U U z J T g y J T h D J U U z J T g x J T l G J U U 4 J U E x J T h D P C 9 J d G V t U G F 0 a D 4 8 L 0 l 0 Z W 1 M b 2 N h d G l v b j 4 8 U 3 R h Y m x l R W 5 0 c m l l c y A v P j w v S X R l b T 4 8 S X R l b T 4 8 S X R l b U x v Y 2 F 0 a W 9 u P j x J d G V t V H l w Z T 5 G b 3 J t d W x h P C 9 J d G V t V H l w Z T 4 8 S X R l b V B h d G g + U 2 V j d G l v b j E v J U U 1 J U F G J U J F J U U 4 J U I x J U E x J U U 2 J T k 3 J U E 1 X y V F N S U 4 N S V B O C V F N C V C R C U 5 M z w v S X R l b V B h d G g + P C 9 J d G V t T G 9 j Y X R p b 2 4 + P F N 0 Y W J s Z U V u d H J p Z X M + P E V u d H J 5 I F R 5 c G U 9 I l F 1 Z X J 5 S U Q i I F Z h b H V l P S J z M z E 1 Y j Q w N W M t N z Y x N S 0 0 Y T Z k L W E 0 O T A t Y 2 U 5 N T Q w Z T I y Y z U y I i A v P j x F b n R y e S B U e X B l P S J G a W x s R W 5 h Y m x l Z C I g V m F s d W U 9 I m w x I i A v P j x F b n R y e S B U e X B l P S J J c 1 B y a X Z h d G U i I F Z h b H V l P S J s M C I g L z 4 8 R W 5 0 c n k g V H l w Z T 0 i Q n V m Z m V y T m V 4 d F J l Z n J l c 2 g i I F Z h b H V l P S J s M S I g L z 4 8 R W 5 0 c n k g V H l w Z T 0 i U m V z d W x 0 V H l w Z S I g V m F s d W U 9 I n N U Y W J s Z S I g L z 4 8 R W 5 0 c n k g V H l w Z T 0 i T m F t Z V V w Z G F 0 Z W R B Z n R l c k Z p b G w i I F Z h b H V l P S J s M C I g L z 4 8 R W 5 0 c n k g V H l w Z T 0 i T m F 2 a W d h d G l v b l N 0 Z X B O Y W 1 l I i B W Y W x 1 Z T 0 i c + O D i u O D k + O C s u O D v O O C t + O D p + O D s y I g L z 4 8 R W 5 0 c n k g V H l w Z T 0 i R m l s b G V k Q 2 9 t c G x l d G V S Z X N 1 b H R U b 1 d v c m t z a G V l d C I g V m F s d W U 9 I m w x I i A v P j x F b n R y e S B U e X B l P S J G a W x s R X J y b 3 J D b 3 V u d C I g V m F s d W U 9 I m w w I i A v P j x F b n R y e S B U e X B l P S J S Z W N v d m V y e V R h c m d l d E N v b H V t b i I g V m F s d W U 9 I m w 4 I i A v P j x F b n R y e S B U e X B l P S J R d W V y e U d y b 3 V w S U Q i I F Z h b H V l P S J z Z m E z M G Q w N 2 I t N D g z N i 0 0 Z W Y 3 L T h l Y W Q t M z d m O D Z i M m U z Y z M w I i A v P j x F b n R y e S B U e X B l P S J S Z W N v d m V y e V R h c m d l d F N o Z W V 0 I i B W Y W x 1 Z T 0 i c + O C r + O C q O O D q u e 1 k O a e n C I g L z 4 8 R W 5 0 c n k g V H l w Z T 0 i U m V j b 3 Z l c n l U Y X J n Z X R S b 3 c i I F Z h b H V l P S J s M i I g L z 4 8 R W 5 0 c n k g V H l w Z T 0 i R m l s b F R v R G F 0 Y U 1 v Z G V s R W 5 h Y m x l Z C I g V m F s d W U 9 I m w w I i A v P j x F b n R y e S B U e X B l P S J G a W x s V G F y Z 2 V 0 I i B W Y W x 1 Z T 0 i c + W v v u i x o e a X p V / l h a j k v Z M i I C 8 + P E V u d H J 5 I F R 5 c G U 9 I k Z p b G x P Y m p l Y 3 R U e X B l I i B W Y W x 1 Z T 0 i c 1 R h Y m x l I i A v P j x F b n R y e S B U e X B l P S J G a W x s T G F z d F V w Z G F 0 Z W Q i I F Z h b H V l P S J k M j A y N i 0 w M y 0 y N F Q w N D o x M D o z N S 4 4 O T g 3 N z k 3 W i I g L z 4 8 R W 5 0 c n k g V H l w Z T 0 i R m l s b E N v b H V t b l R 5 c G V z I i B W Y W x 1 Z T 0 i c 0 F 3 W U Z B d z 0 9 I i A v P j x F b n R y e S B U e X B l P S J G a W x s Q 2 9 s d W 1 u T m F t Z X M i I F Z h b H V l P S J z W y Z x d W 9 0 O + a c i C Z x d W 9 0 O y w m c X V v d D v l r 7 7 o s a H m l 6 U m c X V v d D s s J n F 1 b 3 Q 7 4 4 K r 4 4 K m 4 4 O z 4 4 O I J n F 1 b 3 Q 7 L C Z x d W 9 0 O + O C p O O D s + O D h + O D g + O C r + O C u S Z x d W 9 0 O 1 0 i I C 8 + P E V u d H J 5 I F R 5 c G U 9 I k Z p b G x T d G F 0 d X M i I F Z h b H V l P S J z Q 2 9 t c G x l d G U i I C 8 + P E V u d H J 5 I F R 5 c G U 9 I k Z p b G x F c n J v c k N v Z G U i I F Z h b H V l P S J z V W 5 r b m 9 3 b i I g L z 4 8 R W 5 0 c n k g V H l w Z T 0 i R m l s b E N v d W 5 0 I i B W Y W x 1 Z T 0 i b D E y I i A v P j x F b n R y e S B U e X B l P S J B Z G R l Z F R v R G F 0 Y U 1 v Z G V s I i B W Y W x 1 Z T 0 i b D A i I C 8 + P E V u d H J 5 I F R 5 c G U 9 I l J l b G F 0 a W 9 u c 2 h p c E l u Z m 9 D b 2 5 0 Y W l u Z X I i I F Z h b H V l P S J z e y Z x d W 9 0 O 2 N v b H V t b k N v d W 5 0 J n F 1 b 3 Q 7 O j Q s J n F 1 b 3 Q 7 a 2 V 5 Q 2 9 s d W 1 u T m F t Z X M m c X V v d D s 6 W 1 0 s J n F 1 b 3 Q 7 c X V l c n l S Z W x h d G l v b n N o a X B z J n F 1 b 3 Q 7 O l t d L C Z x d W 9 0 O 2 N v b H V t b k l k Z W 5 0 a X R p Z X M m c X V v d D s 6 W y Z x d W 9 0 O 1 N l Y 3 R p b 2 4 x L + W v v u i x o e a X p V / l h a j k v Z M v Q X V 0 b 1 J l b W 9 2 Z W R D b 2 x 1 b W 5 z M S 5 7 5 p y I L D B 9 J n F 1 b 3 Q 7 L C Z x d W 9 0 O 1 N l Y 3 R p b 2 4 x L + W v v u i x o e a X p V / l h a j k v Z M v Q X V 0 b 1 J l b W 9 2 Z W R D b 2 x 1 b W 5 z M S 5 7 5 a + + 6 L G h 5 p e l L D F 9 J n F 1 b 3 Q 7 L C Z x d W 9 0 O 1 N l Y 3 R p b 2 4 x L + W v v u i x o e a X p V / l h a j k v Z M v Q X V 0 b 1 J l b W 9 2 Z W R D b 2 x 1 b W 5 z M S 5 7 4 4 K r 4 4 K m 4 4 O z 4 4 O I L D J 9 J n F 1 b 3 Q 7 L C Z x d W 9 0 O 1 N l Y 3 R p b 2 4 x L + W v v u i x o e a X p V / l h a j k v Z M v Q X V 0 b 1 J l b W 9 2 Z W R D b 2 x 1 b W 5 z M S 5 7 4 4 K k 4 4 O z 4 4 O H 4 4 O D 4 4 K v 4 4 K 5 L D N 9 J n F 1 b 3 Q 7 X S w m c X V v d D t D b 2 x 1 b W 5 D b 3 V u d C Z x d W 9 0 O z o 0 L C Z x d W 9 0 O 0 t l e U N v b H V t b k 5 h b W V z J n F 1 b 3 Q 7 O l t d L C Z x d W 9 0 O 0 N v b H V t b k l k Z W 5 0 a X R p Z X M m c X V v d D s 6 W y Z x d W 9 0 O 1 N l Y 3 R p b 2 4 x L + W v v u i x o e a X p V / l h a j k v Z M v Q X V 0 b 1 J l b W 9 2 Z W R D b 2 x 1 b W 5 z M S 5 7 5 p y I L D B 9 J n F 1 b 3 Q 7 L C Z x d W 9 0 O 1 N l Y 3 R p b 2 4 x L + W v v u i x o e a X p V / l h a j k v Z M v Q X V 0 b 1 J l b W 9 2 Z W R D b 2 x 1 b W 5 z M S 5 7 5 a + + 6 L G h 5 p e l L D F 9 J n F 1 b 3 Q 7 L C Z x d W 9 0 O 1 N l Y 3 R p b 2 4 x L + W v v u i x o e a X p V / l h a j k v Z M v Q X V 0 b 1 J l b W 9 2 Z W R D b 2 x 1 b W 5 z M S 5 7 4 4 K r 4 4 K m 4 4 O z 4 4 O I L D J 9 J n F 1 b 3 Q 7 L C Z x d W 9 0 O 1 N l Y 3 R p b 2 4 x L + W v v u i x o e a X p V / l h a j k v Z M v Q X V 0 b 1 J l b W 9 2 Z W R D b 2 x 1 b W 5 z M S 5 7 4 4 K k 4 4 O z 4 4 O H 4 4 O D 4 4 K v 4 4 K 5 L D N 9 J n F 1 b 3 Q 7 X S w m c X V v d D t S Z W x h d G l v b n N o a X B J b m Z v J n F 1 b 3 Q 7 O l t d f S I g L z 4 8 L 1 N 0 Y W J s Z U V u d H J p Z X M + P C 9 J d G V t P j x J d G V t P j x J d G V t T G 9 j Y X R p b 2 4 + P E l 0 Z W 1 U e X B l P k Z v c m 1 1 b G E 8 L 0 l 0 Z W 1 U e X B l P j x J d G V t U G F 0 a D 5 T Z W N 0 a W 9 u M S 8 l R T U l Q U Y l Q k U l R T g l Q j E l Q T E l R T Y l O T c l Q T V f J U U 1 J T g 1 J U E 4 J U U 0 J U J E J T k z L y V F M y U 4 M i V C R C V F M y U 4 M y V C Q y V F M y U 4 M i V C O T w v S X R l b V B h d G g + P C 9 J d G V t T G 9 j Y X R p b 2 4 + P F N 0 Y W J s Z U V u d H J p Z X M g L z 4 8 L 0 l 0 Z W 0 + P E l 0 Z W 0 + P E l 0 Z W 1 M b 2 N h d G l v b j 4 8 S X R l b V R 5 c G U + R m 9 y b X V s Y T w v S X R l b V R 5 c G U + P E l 0 Z W 1 Q Y X R o P l N l Y 3 R p b 2 4 x L y V F N S V B R i V C R S V F O C V C M S V B M S V F N i U 5 N y V B N V 8 l R T U l O D U l Q T g l R T Q l Q k Q l O T M v J U U 4 J U J G J U J E J U U 1 J T h B J U E w J U U z J T g x J T k 1 J U U z J T g y J T h D J U U z J T g x J T l G J U U z J T g y J U F C J U U z J T g y J U I 5 J U U z J T g y J U J G J U U z J T g z J U E w J U U 1 J T g 4 J T k 3 P C 9 J d G V t U G F 0 a D 4 8 L 0 l 0 Z W 1 M b 2 N h d G l v b j 4 8 U 3 R h Y m x l R W 5 0 c m l l c y A v P j w v S X R l b T 4 8 S X R l b T 4 8 S X R l b U x v Y 2 F 0 a W 9 u P j x J d G V t V H l w Z T 5 G b 3 J t d W x h P C 9 J d G V t V H l w Z T 4 8 S X R l b V B h d G g + U 2 V j d G l v b j E v J U U 1 J U F G J U J F J U U 4 J U I x J U E x J U U 2 J T k 3 J U E 1 X y V F N S U 4 N S V B O C V F N C V C R C U 5 M y 8 l R T Q l Q j g l Q T Y l R T M l O D E l Q j k l R T Y l O U I l Q k Y l R T M l O D E l O D g l R T M l O D I l O D k l R T M l O D I l O E M l R T M l O D E l O U Y l R T g l Q T E l O E M 8 L 0 l 0 Z W 1 Q Y X R o P j w v S X R l b U x v Y 2 F 0 a W 9 u P j x T d G F i b G V F b n R y a W V z I C 8 + P C 9 J d G V t P j x J d G V t P j x J d G V t T G 9 j Y X R p b 2 4 + P E l 0 Z W 1 U e X B l P k Z v c m 1 1 b G E 8 L 0 l 0 Z W 1 U e X B l P j x J d G V t U G F 0 a D 5 T Z W N 0 a W 9 u M S 8 l R T U l Q U Y l Q k U l R T g l Q j E l Q T E l R T Y l O T c l Q T V f J U U 1 J T g 1 J U E 4 J U U 0 J U J E J T k z L y V F N S U 4 O S U 4 Q S V F O S U 5 O S V B N C V F M y U 4 M S U 5 N S V F M y U 4 M i U 4 Q y V F M y U 4 M S U 5 R i V F N C V C Q i U 5 N i V F M y U 4 M S V B R S V F N S U 4 O C U 5 N z w v S X R l b V B h d G g + P C 9 J d G V t T G 9 j Y X R p b 2 4 + P F N 0 Y W J s Z U V u d H J p Z X M g L z 4 8 L 0 l 0 Z W 0 + P E l 0 Z W 0 + P E l 0 Z W 1 M b 2 N h d G l v b j 4 8 S X R l b V R 5 c G U + R m 9 y b X V s Y T w v S X R l b V R 5 c G U + P E l 0 Z W 1 Q Y X R o P l N l Y 3 R p b 2 4 x L y V F N S V B R i V C R S V F O C V C M S V B M S V F N i U 5 N y V B N V 8 l R T U l O D U l Q T g l R T Q l Q k Q l O T M v J U U z J T g y J U I w J U U z J T g z J U F C J U U z J T g z J U J D J U U z J T g z J T k 3 J U U 1 J T h D J T k 2 J U U z J T g x J T k 1 J U U z J T g y J T h D J U U z J T g x J T l G J U U 4 J U E x J T h D P C 9 J d G V t U G F 0 a D 4 8 L 0 l 0 Z W 1 M b 2 N h d G l v b j 4 8 U 3 R h Y m x l R W 5 0 c m l l c y A v P j w v S X R l b T 4 8 S X R l b T 4 8 S X R l b U x v Y 2 F 0 a W 9 u P j x J d G V t V H l w Z T 5 G b 3 J t d W x h P C 9 J d G V t V H l w Z T 4 8 S X R l b V B h d G g + U 2 V j d G l v b j E v J U U 1 J U F G J U J F J U U 4 J U I x J U E x J U U 2 J T k 3 J U E 1 X y V F N S U 4 N S V B O C V F N C V C R C U 5 M y 8 l R T g l Q k Y l Q k Q l R T U l O E E l Q T A l R T M l O D E l O T U l R T M l O D I l O E M l R T M l O D E l O U Y l R T M l O D I l Q U I l R T M l O D I l Q j k l R T M l O D I l Q k Y l R T M l O D M l Q T A 8 L 0 l 0 Z W 1 Q Y X R o P j w v S X R l b U x v Y 2 F 0 a W 9 u P j x T d G F i b G V F b n R y a W V z I C 8 + P C 9 J d G V t P j x J d G V t P j x J d G V t T G 9 j Y X R p b 2 4 + P E l 0 Z W 1 U e X B l P k Z v c m 1 1 b G E 8 L 0 l 0 Z W 1 U e X B l P j x J d G V t U G F 0 a D 5 T Z W N 0 a W 9 u M S 8 l R T U l Q U Y l Q k U l R T g l Q j E l Q T E l R T Y l O T c l Q T V f J U U 1 J T g 1 J U E 4 J U U 0 J U J E J T k z L y V F N i U 4 Q S V C R C V F N S U 4 N y V C Q S V F M y U 4 M S U 5 N y V F M y U 4 M S U 5 R i V F N S U 4 M C V B N D w v S X R l b V B h d G g + P C 9 J d G V t T G 9 j Y X R p b 2 4 + P F N 0 Y W J s Z U V u d H J p Z X M g L z 4 8 L 0 l 0 Z W 0 + P E l 0 Z W 0 + P E l 0 Z W 1 M b 2 N h d G l v b j 4 8 S X R l b V R 5 c G U + R m 9 y b X V s Y T w v S X R l b V R 5 c G U + P E l 0 Z W 1 Q Y X R o P l N l Y 3 R p b 2 4 x L y V F N S V B R i V C R S V F O C V C M S V B M S V F N i U 5 N y V B N V 8 l R T U l O D U l Q T g l R T Q l Q k Q l O T M v J U U 1 J T g 5 J T h B J U U 5 J T k 5 J U E 0 J U U z J T g x J T k 1 J U U z J T g y J T h D J U U z J T g x J T l G J U U 0 J U J C J T k 2 J U U z J T g x J U F F J U U 1 J T g 4 J T k 3 M T w v S X R l b V B h d G g + P C 9 J d G V t T G 9 j Y X R p b 2 4 + P F N 0 Y W J s Z U V u d H J p Z X M g L z 4 8 L 0 l 0 Z W 0 + P E l 0 Z W 0 + P E l 0 Z W 1 M b 2 N h d G l v b j 4 8 S X R l b V R 5 c G U + R m 9 y b X V s Y T w v S X R l b V R 5 c G U + P E l 0 Z W 1 Q Y X R o P l N l Y 3 R p b 2 4 x L y V F N S V B R i V C R S V F O C V C M S V B M S V F N i U 5 N y V B N V 8 l R T U l O D U l Q T g l R T Q l Q k Q l O T M v J U U z J T g z J T l F J U U z J T g z J U J D J U U z J T g y J U I 4 J U U z J T g x J T k 1 J U U z J T g y J T h D J U U z J T g x J T l G J U U z J T g y J U F G J U U z J T g y J U E 4 J U U z J T g z J U F B J U U 2 J T k 1 J U I w P C 9 J d G V t U G F 0 a D 4 8 L 0 l 0 Z W 1 M b 2 N h d G l v b j 4 8 U 3 R h Y m x l R W 5 0 c m l l c y A v P j w v S X R l b T 4 8 S X R l b T 4 8 S X R l b U x v Y 2 F 0 a W 9 u P j x J d G V t V H l w Z T 5 G b 3 J t d W x h P C 9 J d G V t V H l w Z T 4 8 S X R l b V B h d G g + U 2 V j d G l v b j E v J U U 1 J U F G J U J F J U U 4 J U I x J U E x J U U 2 J T k 3 J U E 1 X y V F N S U 4 N S V B O C V F N C V C R C U 5 M y 8 l R T g l Q k Y l Q k Q l R T U l O E E l Q T A l R T M l O D E l O T U l R T M l O D I l O E M l R T M l O D E l O U Y l R T M l O D I l Q T Q l R T M l O D M l Q j M l R T M l O D M l O D c l R T M l O D M l O D M l R T M l O D I l Q U Y l R T M l O D I l Q j k 8 L 0 l 0 Z W 1 Q Y X R o P j w v S X R l b U x v Y 2 F 0 a W 9 u P j x T d G F i b G V F b n R y a W V z I C 8 + P C 9 J d G V t P j x J d G V t P j x J d G V t T G 9 j Y X R p b 2 4 + P E l 0 Z W 1 U e X B l P k Z v c m 1 1 b G E 8 L 0 l 0 Z W 1 U e X B l P j x J d G V t U G F 0 a D 5 T Z W N 0 a W 9 u M S 8 l R T U l Q U Y l Q k U l R T g l Q j E l Q T E l R T Y l O T c l Q T V f J U U 1 J T g 1 J U E 4 J U U 0 J U J E J T k z L y V F N S V C M S U 5 N S V F O S U 5 N i U 4 Q i V F M y U 4 M S U 5 N S V F M y U 4 M i U 4 Q y V F M y U 4 M S U 5 R i U y M C V F O S U 5 N i U 4 Q i V F N S U 4 M i V B Q y V F N i U 5 N S V C M F 8 l R T U l O D U l Q T g l R T Q l Q k Q l O T M 8 L 0 l 0 Z W 1 Q Y X R o P j w v S X R l b U x v Y 2 F 0 a W 9 u P j x T d G F i b G V F b n R y a W V z I C 8 + P C 9 J d G V t P j x J d G V t P j x J d G V t T G 9 j Y X R p b 2 4 + P E l 0 Z W 1 U e X B l P k Z v c m 1 1 b G E 8 L 0 l 0 Z W 1 U e X B l P j x J d G V t U G F 0 a D 5 T Z W N 0 a W 9 u M S 8 l R T U l Q U Y l Q k U l R T g l Q j E l Q T E l R T Y l O T c l Q T U l R T Q l Q k I l Q j Y l R T Y l O T U l Q j B f J U U 1 J T g 1 J U E 4 J U U 0 J U J E J T k z P C 9 J d G V t U G F 0 a D 4 8 L 0 l 0 Z W 1 M b 2 N h d G l v b j 4 8 U 3 R h Y m x l R W 5 0 c m l l c z 4 8 R W 5 0 c n k g V H l w Z T 0 i U X V l c n l J R C I g V m F s d W U 9 I n M 5 N W V l N D I x M i 0 4 Y z I 2 L T Q 1 M z k t O G R i M i 1 l N 2 N m M j N l Z T U y M T g i I C 8 + P E V u d H J 5 I F R 5 c G U 9 I k Z p b G x F b m F i b G V k I i B W Y W x 1 Z T 0 i b D A i I C 8 + P E V u d H J 5 I F R 5 c G U 9 I k Z p b G x P Y m p l Y 3 R U e X B l I i B W Y W x 1 Z T 0 i c 0 N v b m 5 l Y 3 R p b 2 5 P b m x 5 I i A v P j x F b n R y e S B U e X B l P S J G a W x s V G 9 E Y X R h T W 9 k Z W x F b m F i b G V k I i B W Y W x 1 Z T 0 i b D A i I C 8 + P E V u d H J 5 I F R 5 c G U 9 I k l z U H J p d m F 0 Z S I g V m F s d W U 9 I m w w I i A v P j x F b n R y e S B U e X B l P S J O Y X Z p Z 2 F 0 a W 9 u U 3 R l c E 5 h b W U i I F Z h b H V l P S J z 4 4 O K 4 4 O T 4 4 K y 4 4 O 8 4 4 K 3 4 4 O n 4 4 O z I i A v P j x F b n R y e S B U e X B l P S J O Y W 1 l V X B k Y X R l Z E F m d G V y R m l s b C I g V m F s d W U 9 I m w x 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N i 0 w M y 0 w N 1 Q w M T o y N z o z N C 4 2 M j c 5 O T A z W i I g L z 4 8 R W 5 0 c n k g V H l w Z T 0 i R m l s b F N 0 Y X R 1 c y I g V m F s d W U 9 I n N D b 2 1 w b G V 0 Z S I g L z 4 8 R W 5 0 c n k g V H l w Z T 0 i U X V l c n l H c m 9 1 c E l E I i B W Y W x 1 Z T 0 i c 2 Z h M z B k M D d i L T Q 4 M z Y t N G V m N y 0 4 Z W F k L T M 3 Z j g 2 Y j J l M 2 M z M C I g L z 4 8 L 1 N 0 Y W J s Z U V u d H J p Z X M + P C 9 J d G V t P j x J d G V t P j x J d G V t T G 9 j Y X R p b 2 4 + P E l 0 Z W 1 U e X B l P k Z v c m 1 1 b G E 8 L 0 l 0 Z W 1 U e X B l P j x J d G V t U G F 0 a D 5 T Z W N 0 a W 9 u M S 8 l R T U l Q U Y l Q k U l R T g l Q j E l Q T E l R T Y l O T c l Q T U l R T Q l Q k I l Q j Y l R T Y l O T U l Q j B f J U U 1 J T g 1 J U E 4 J U U 0 J U J E J T k z L y V F M y U 4 M i V C R C V F M y U 4 M y V C Q y V F M y U 4 M i V C O T w v S X R l b V B h d G g + P C 9 J d G V t T G 9 j Y X R p b 2 4 + P F N 0 Y W J s Z U V u d H J p Z X M g L z 4 8 L 0 l 0 Z W 0 + P E l 0 Z W 0 + P E l 0 Z W 1 M b 2 N h d G l v b j 4 8 S X R l b V R 5 c G U + R m 9 y b X V s Y T w v S X R l b V R 5 c G U + P E l 0 Z W 1 Q Y X R o P l N l Y 3 R p b 2 4 x L y V F N S V B R i V C R S V F O C V C M S V B M S V F N i U 5 N y V B N S V F N C V C Q i V C N i V F N i U 5 N S V C M F 8 l R T U l O D U l Q T g l R T Q l Q k Q l O T M v J U U 1 J T g 5 J T h B J U U 5 J T k 5 J U E 0 J U U z J T g x J T k 1 J U U z J T g y J T h D J U U z J T g x J T l G J U U 1 J T g 4 J T k 3 P C 9 J d G V t U G F 0 a D 4 8 L 0 l 0 Z W 1 M b 2 N h d G l v b j 4 8 U 3 R h Y m x l R W 5 0 c m l l c y A v P j w v S X R l b T 4 8 S X R l b T 4 8 S X R l b U x v Y 2 F 0 a W 9 u P j x J d G V t V H l w Z T 5 G b 3 J t d W x h P C 9 J d G V t V H l w Z T 4 8 S X R l b V B h d G g + U 2 V j d G l v b j E v J U U 1 J U F G J U J F J U U 4 J U I x J U E x J U U 2 J T k 3 J U E 1 J U U 0 J U J C J U I 2 J U U 2 J T k 1 J U I w X y V F N S U 4 N S V B O C V F N C V C R C U 5 M y 8 l R T M l O D I l Q j A l R T M l O D M l Q U I l R T M l O D M l Q k M l R T M l O D M l O T c l R T U l O E M l O T Y l R T M l O D E l O T U l R T M l O D I l O E M l R T M l O D E l O U Y l R T g l Q T E l O E M 8 L 0 l 0 Z W 1 Q Y X R o P j w v S X R l b U x v Y 2 F 0 a W 9 u P j x T d G F i b G V F b n R y a W V z I C 8 + P C 9 J d G V t P j x J d G V t P j x J d G V t T G 9 j Y X R p b 2 4 + P E l 0 Z W 1 U e X B l P k Z v c m 1 1 b G E 8 L 0 l 0 Z W 1 U e X B l P j x J d G V t U G F 0 a D 5 T Z W N 0 a W 9 u M S 8 l R T k l O T Y l O E I l R T U l O D I l Q U M l R T Y l O T U l Q j B f J U U 1 J T h B J U E w J U U 3 J U F F J T k 3 J U U 1 J U F G J U J F J U U 4 J U I x J U E x J U U 0 J U J C J U I 2 J U U 2 J T k 1 J U I w P C 9 J d G V t U G F 0 a D 4 8 L 0 l 0 Z W 1 M b 2 N h d G l v b j 4 8 U 3 R h Y m x l R W 5 0 c m l l c z 4 8 R W 5 0 c n k g V H l w Z T 0 i U X V l c n l J R C I g V m F s d W U 9 I n M 5 Z D Y 0 Z W J h Y y 0 w Y 2 I 1 L T Q z Z T U t Y T M x M C 1 h M T k x N W F m N 2 Y x O T M i I C 8 + P E V u d H J 5 I F R 5 c G U 9 I k Z p b G x F b m F i b G V k I i B W Y W x 1 Z T 0 i b D E i I C 8 + P E V u d H J 5 I F R 5 c G U 9 I k Z p b G x P Y m p l Y 3 R U e X B l I i B W Y W x 1 Z T 0 i c 1 R h Y m x l I i A v P j x F b n R y e S B U e X B l P S J G a W x s V G 9 E Y X R h T W 9 k Z W x F b m F i b G V k I i B W Y W x 1 Z T 0 i b D A i I C 8 + P E V u d H J 5 I F R 5 c G U 9 I k l z U H J p d m F 0 Z S I g V m F s d W U 9 I m w w I i A v P j x F b n R y e S B U e X B l P S J C d W Z m Z X J O Z X h 0 U m V m c m V z a C I g V m F s d W U 9 I m w x I i A v P j x F b n R y e S B U e X B l P S J S Z X N 1 b H R U e X B l I i B W Y W x 1 Z T 0 i c 1 R h Y m x l I i A v P j x F b n R y e S B U e X B l P S J O Y W 1 l V X B k Y X R l Z E F m d G V y R m l s b C I g V m F s d W U 9 I m w w I i A v P j x F b n R y e S B U e X B l P S J O Y X Z p Z 2 F 0 a W 9 u U 3 R l c E 5 h b W U i I F Z h b H V l P S J z 4 4 O K 4 4 O T 4 4 K y 4 4 O 8 4 4 K 3 4 4 O n 4 4 O z I i A v P j x F b n R y e S B U e X B l P S J G a W x s Z W R D b 2 1 w b G V 0 Z V J l c 3 V s d F R v V 2 9 y a 3 N o Z W V 0 I i B W Y W x 1 Z T 0 i b D E i I C 8 + P E V u d H J 5 I F R 5 c G U 9 I k x v Y W R l Z F R v Q W 5 h b H l z a X N T Z X J 2 a W N l c y I g V m F s d W U 9 I m w w I i A v P j x F b n R y e S B U e X B l P S J R d W V y e U d y b 3 V w S U Q i I F Z h b H V l P S J z Z m E z M G Q w N 2 I t N D g z N i 0 0 Z W Y 3 L T h l Y W Q t M z d m O D Z i M m U z Y z M w I i A v P j x F b n R y e S B U e X B l P S J S Z W N v d m V y e V R h c m d l d F J v d y I g V m F s d W U 9 I m w x O C I g L z 4 8 R W 5 0 c n k g V H l w Z T 0 i U m V j b 3 Z l c n l U Y X J n Z X R D b 2 x 1 b W 4 i I F Z h b H V l P S J s M T k i I C 8 + P E V u d H J 5 I F R 5 c G U 9 I l J l Y 2 9 2 Z X J 5 V G F y Z 2 V 0 U 2 h l Z X Q i I F Z h b H V l P S J z 4 4 C Q 6 Z 2 e 6 K G o 5 6 S 6 4 4 C R 4 4 K v 4 4 K o 4 4 O q 5 7 W Q 5 p 6 c I i A v P j x F b n R y e S B U e X B l P S J G a W x s R X J y b 3 J D b 3 V u d C I g V m F s d W U 9 I m w w I i A v P j x F b n R y e S B U e X B l P S J G a W x s T G F z d F V w Z G F 0 Z W Q i I F Z h b H V l P S J k M j A y N i 0 w M y 0 y N F Q w N D o x M D o y N i 4 x O T M 1 O T c 0 W i I g L z 4 8 R W 5 0 c n k g V H l w Z T 0 i R m l s b E N v b H V t b l R 5 c G V z I i B W Y W x 1 Z T 0 i c 0 F 3 T T 0 i I C 8 + P E V u d H J 5 I F R 5 c G U 9 I k Z p b G x D b 2 x 1 b W 5 O Y W 1 l c y I g V m F s d W U 9 I n N b J n F 1 b 3 Q 7 5 p y I J n F 1 b 3 Q 7 L C Z x d W 9 0 O + O C q + O C p u O D s + O D i C Z x d W 9 0 O 1 0 i I C 8 + P E V u d H J 5 I F R 5 c G U 9 I k Z p b G x T d G F 0 d X M i I F Z h b H V l P S J z Q 2 9 t c G x l d G U i I C 8 + P E V u d H J 5 I F R 5 c G U 9 I k Z p b G x U Y X J n Z X Q i I F Z h b H V l P S J z 6 Z a L 5 Y K s 5 p W w X + W K o O e u l + W v v u i x o e S 7 t u a V s C I g L z 4 8 R W 5 0 c n k g V H l w Z T 0 i R m l s b E V y c m 9 y Q 2 9 k Z S I g V m F s d W U 9 I n N V b m t u b 3 d u I i A v P j x F b n R y e S B U e X B l P S J G a W x s Q 2 9 1 b n Q i I F Z h b H V l P S J s N C I g L z 4 8 R W 5 0 c n k g V H l w Z T 0 i Q W R k Z W R U b 0 R h d G F N b 2 R l b C I g V m F s d W U 9 I m w w I i A v P j x F b n R y e S B U e X B l P S J S Z W x h d G l v b n N o a X B J b m Z v Q 2 9 u d G F p b m V y I i B W Y W x 1 Z T 0 i c 3 s m c X V v d D t j b 2 x 1 b W 5 D b 3 V u d C Z x d W 9 0 O z o y L C Z x d W 9 0 O 2 t l e U N v b H V t b k 5 h b W V z J n F 1 b 3 Q 7 O l t d L C Z x d W 9 0 O 3 F 1 Z X J 5 U m V s Y X R p b 2 5 z a G l w c y Z x d W 9 0 O z p b X S w m c X V v d D t j b 2 x 1 b W 5 J Z G V u d G l 0 a W V z J n F 1 b 3 Q 7 O l s m c X V v d D t T Z W N 0 a W 9 u M S / p l o v l g q z m l b B f 5 Y q g 5 6 6 X 5 a + + 6 L G h 5 L u 2 5 p W w L 0 F 1 d G 9 S Z W 1 v d m V k Q 2 9 s d W 1 u c z E u e + a c i C w w f S Z x d W 9 0 O y w m c X V v d D t T Z W N 0 a W 9 u M S / p l o v l g q z m l b B f 5 Y q g 5 6 6 X 5 a + + 6 L G h 5 L u 2 5 p W w L 0 F 1 d G 9 S Z W 1 v d m V k Q 2 9 s d W 1 u c z E u e + O C q + O C p u O D s + O D i C w x f S Z x d W 9 0 O 1 0 s J n F 1 b 3 Q 7 Q 2 9 s d W 1 u Q 2 9 1 b n Q m c X V v d D s 6 M i w m c X V v d D t L Z X l D b 2 x 1 b W 5 O Y W 1 l c y Z x d W 9 0 O z p b X S w m c X V v d D t D b 2 x 1 b W 5 J Z G V u d G l 0 a W V z J n F 1 b 3 Q 7 O l s m c X V v d D t T Z W N 0 a W 9 u M S / p l o v l g q z m l b B f 5 Y q g 5 6 6 X 5 a + + 6 L G h 5 L u 2 5 p W w L 0 F 1 d G 9 S Z W 1 v d m V k Q 2 9 s d W 1 u c z E u e + a c i C w w f S Z x d W 9 0 O y w m c X V v d D t T Z W N 0 a W 9 u M S / p l o v l g q z m l b B f 5 Y q g 5 6 6 X 5 a + + 6 L G h 5 L u 2 5 p W w L 0 F 1 d G 9 S Z W 1 v d m V k Q 2 9 s d W 1 u c z E u e + O C q + O C p u O D s + O D i C w x f S Z x d W 9 0 O 1 0 s J n F 1 b 3 Q 7 U m V s Y X R p b 2 5 z a G l w S W 5 m b y Z x d W 9 0 O z p b X X 0 i I C 8 + P C 9 T d G F i b G V F b n R y a W V z P j w v S X R l b T 4 8 S X R l b T 4 8 S X R l b U x v Y 2 F 0 a W 9 u P j x J d G V t V H l w Z T 5 G b 3 J t d W x h P C 9 J d G V t V H l w Z T 4 8 S X R l b V B h d G g + U 2 V j d G l v b j E v J U U 5 J T k 2 J T h C J U U 1 J T g y J U F D J U U 2 J T k 1 J U I w X y V F N S U 4 Q S V B M C V F N y V B R S U 5 N y V F N S V B R i V C R S V F O C V C M S V B M S V F N C V C Q i V C N i V F N i U 5 N S V C M C 8 l R T M l O D I l Q k Q l R T M l O D M l Q k M l R T M l O D I l Q j k 8 L 0 l 0 Z W 1 Q Y X R o P j w v S X R l b U x v Y 2 F 0 a W 9 u P j x T d G F i b G V F b n R y a W V z I C 8 + P C 9 J d G V t P j x J d G V t P j x J d G V t T G 9 j Y X R p b 2 4 + P E l 0 Z W 1 U e X B l P k Z v c m 1 1 b G E 8 L 0 l 0 Z W 1 U e X B l P j x J d G V t U G F 0 a D 5 T Z W N 0 a W 9 u M S 8 l R T k l O T Y l O E I l R T U l O D I l Q U M l R T Y l O T U l Q j B f J U U 1 J T h B J U E w J U U 3 J U F F J T k 3 J U U 1 J U F G J U J F J U U 4 J U I x J U E x J U U 0 J U J C J U I 2 J U U 2 J T k 1 J U I w L y V F M y U 4 M y U 5 N S V F M y U 4 M i V B M y V F M y U 4 M y V B Q i V F M y U 4 M i V C R i V F M y U 4 M y V C Q y V F M y U 4 M S U 5 N S V F M y U 4 M i U 4 Q y V F M y U 4 M S U 5 R i V F O C V B M S U 4 Q z w v S X R l b V B h d G g + P C 9 J d G V t T G 9 j Y X R p b 2 4 + P F N 0 Y W J s Z U V u d H J p Z X M g L z 4 8 L 0 l 0 Z W 0 + P E l 0 Z W 0 + P E l 0 Z W 1 M b 2 N h d G l v b j 4 8 S X R l b V R 5 c G U + R m 9 y b X V s Y T w v S X R l b V R 5 c G U + P E l 0 Z W 1 Q Y X R o P l N l Y 3 R p b 2 4 x L y V F O S U 5 N i U 4 Q i V F N S U 4 M i V B Q y V F N i U 5 N S V C M F 8 l R T U l O E E l Q T A l R T c l Q U U l O T c l R T U l Q U Y l Q k U l R T g l Q j E l Q T E l R T Q l Q k I l Q j Y l R T Y l O T U l Q j A v J U U z J T g y J U I w J U U z J T g z J U F C J U U z J T g z J U J D J U U z J T g z J T k 3 J U U 1 J T h D J T k 2 J U U z J T g x J T k 1 J U U z J T g y J T h D J U U z J T g x J T l G J U U 4 J U E x J T h D P C 9 J d G V t U G F 0 a D 4 8 L 0 l 0 Z W 1 M b 2 N h d G l v b j 4 8 U 3 R h Y m x l R W 5 0 c m l l c y A v P j w v S X R l b T 4 8 S X R l b T 4 8 S X R l b U x v Y 2 F 0 a W 9 u P j x J d G V t V H l w Z T 5 G b 3 J t d W x h P C 9 J d G V t V H l w Z T 4 8 S X R l b V B h d G g + U 2 V j d G l v b j E v J U U 5 J T k 2 J T h C J U U 1 J T g y J U F D J U U 2 J T k 1 J U I w X y V F N S U 4 Q S V B M C V F N y V B R S U 5 N y V F N S V B R i V C R S V F O C V C M S V B M T w v S X R l b V B h d G g + P C 9 J d G V t T G 9 j Y X R p b 2 4 + P F N 0 Y W J s Z U V u d H J p Z X M + P E V u d H J 5 I F R 5 c G U 9 I l F 1 Z X J 5 S U Q i I F Z h b H V l P S J z Z T M 0 M T Q 3 Z G Y t Z G J m Y S 0 0 N z Z l L T k 5 O D Y t M j Y y N D Z j Z m Q x N j h k I i A v P j x F b n R y e S B U e X B l P S J M b 2 F k Z W R U b 0 F u Y W x 5 c 2 l z U 2 V y d m l j Z X M i I F Z h b H V l P S J s M C I g L z 4 8 R W 5 0 c n k g V H l w Z T 0 i R m l s b E V u Y W J s Z W Q i I F Z h b H V l P S J s M S I g L z 4 8 R W 5 0 c n k g V H l w Z T 0 i R m l s b E 9 i a m V j d F R 5 c G U i I F Z h b H V l P S J z V G F i b G U i I C 8 + P E V u d H J 5 I F R 5 c G U 9 I k Z p b G x U b 0 R h d G F N b 2 R l b E V u Y W J s Z W Q i I F Z h b H V l P S J s M C I g L z 4 8 R W 5 0 c n k g V H l w Z T 0 i S X N Q c m l 2 Y X R l I i B W Y W x 1 Z T 0 i b D A i I C 8 + P E V u d H J 5 I F R 5 c G U 9 I k J 1 Z m Z l c k 5 l e H R S Z W Z y Z X N o I i B W Y W x 1 Z T 0 i b D E i I C 8 + P E V u d H J 5 I F R 5 c G U 9 I l J l c 3 V s d F R 5 c G U i I F Z h b H V l P S J z V G F i b G U i I C 8 + P E V u d H J 5 I F R 5 c G U 9 I k 5 h b W V V c G R h d G V k Q W Z 0 Z X J G a W x s I i B W Y W x 1 Z T 0 i b D A i I C 8 + P E V u d H J 5 I F R 5 c G U 9 I k 5 h d m l n Y X R p b 2 5 T d G V w T m F t Z S I g V m F s d W U 9 I n P j g 4 r j g 5 P j g r L j g 7 z j g r f j g 6 f j g 7 M i I C 8 + P E V u d H J 5 I F R 5 c G U 9 I k Z p b G x l Z E N v b X B s Z X R l U m V z d W x 0 V G 9 X b 3 J r c 2 h l Z X Q i I F Z h b H V l P S J s M S I g L z 4 8 R W 5 0 c n k g V H l w Z T 0 i R m l s b F R h c m d l d C I g V m F s d W U 9 I n P p l o v l g q z m l b B f 5 Y q g 5 6 6 X 5 a + + 6 L G h I i A v P j x F b n R y e S B U e X B l P S J S Z W N v d m V y e V R h c m d l d F N o Z W V 0 I i B W Y W x 1 Z T 0 i c + O C r + O C q O O D q u e 1 k O a e n C I g L z 4 8 R W 5 0 c n k g V H l w Z T 0 i U m V j b 3 Z l c n l U Y X J n Z X R D b 2 x 1 b W 4 i I F Z h b H V l P S J s M T Y i I C 8 + P E V u d H J 5 I F R 5 c G U 9 I l J l Y 2 9 2 Z X J 5 V G F y Z 2 V 0 U m 9 3 I i B W Y W x 1 Z T 0 i b D E 4 I i A v P j x F b n R y e S B U e X B l P S J R d W V y e U d y b 3 V w S U Q i I F Z h b H V l P S J z Z m E z M G Q w N 2 I t N D g z N i 0 0 Z W Y 3 L T h l Y W Q t M z d m O D Z i M m U z Y z M w I i A v P j x F b n R y e S B U e X B l P S J G a W x s R X J y b 3 J D b 3 V u d C I g V m F s d W U 9 I m w w I i A v P j x F b n R y e S B U e X B l P S J G a W x s T G F z d F V w Z G F 0 Z W Q i I F Z h b H V l P S J k M j A y N i 0 w M y 0 y N F Q w N D o x M D o z M y 4 z M T g 4 M z A x W i I g L z 4 8 R W 5 0 c n k g V H l w Z T 0 i R m l s b E N v b H V t b l R 5 c G V z I i B W Y W x 1 Z T 0 i c 0 F 3 W T 0 i I C 8 + P E V u d H J 5 I F R 5 c G U 9 I k Z p b G x D b 2 x 1 b W 5 O Y W 1 l c y I g V m F s d W U 9 I n N b J n F 1 b 3 Q 7 5 p y I J n F 1 b 3 Q 7 L C Z x d W 9 0 O + W K o O e u l + W v v u i x o e a X p S Z x d W 9 0 O 1 0 i I C 8 + P E V u d H J 5 I F R 5 c G U 9 I k Z p b G x T d G F 0 d X M i I F Z h b H V l P S J z Q 2 9 t c G x l d G U i I C 8 + P E V u d H J 5 I F R 5 c G U 9 I k Z p b G x F c n J v c k N v Z G U i I F Z h b H V l P S J z V W 5 r b m 9 3 b i I g L z 4 8 R W 5 0 c n k g V H l w Z T 0 i R m l s b E N v d W 5 0 I i B W Y W x 1 Z T 0 i b D Q i I C 8 + P E V u d H J 5 I F R 5 c G U 9 I k F k Z G V k V G 9 E Y X R h T W 9 k Z W w i I F Z h b H V l P S J s M C I g L z 4 8 R W 5 0 c n k g V H l w Z T 0 i U m V s Y X R p b 2 5 z a G l w S W 5 m b 0 N v b n R h a W 5 l c i I g V m F s d W U 9 I n N 7 J n F 1 b 3 Q 7 Y 2 9 s d W 1 u Q 2 9 1 b n Q m c X V v d D s 6 M i w m c X V v d D t r Z X l D b 2 x 1 b W 5 O Y W 1 l c y Z x d W 9 0 O z p b X S w m c X V v d D t x d W V y e V J l b G F 0 a W 9 u c 2 h p c H M m c X V v d D s 6 W 1 0 s J n F 1 b 3 Q 7 Y 2 9 s d W 1 u S W R l b n R p d G l l c y Z x d W 9 0 O z p b J n F 1 b 3 Q 7 U 2 V j d G l v b j E v 6 Z a L 5 Y K s 5 p W w X + W K o O e u l + W v v u i x o S 9 B d X R v U m V t b 3 Z l Z E N v b H V t b n M x L n v m n I g s M H 0 m c X V v d D s s J n F 1 b 3 Q 7 U 2 V j d G l v b j E v 6 Z a L 5 Y K s 5 p W w X + W K o O e u l + W v v u i x o S 9 B d X R v U m V t b 3 Z l Z E N v b H V t b n M x L n v l i q D n r p f l r 7 7 o s a H m l 6 U s M X 0 m c X V v d D t d L C Z x d W 9 0 O 0 N v b H V t b k N v d W 5 0 J n F 1 b 3 Q 7 O j I s J n F 1 b 3 Q 7 S 2 V 5 Q 2 9 s d W 1 u T m F t Z X M m c X V v d D s 6 W 1 0 s J n F 1 b 3 Q 7 Q 2 9 s d W 1 u S W R l b n R p d G l l c y Z x d W 9 0 O z p b J n F 1 b 3 Q 7 U 2 V j d G l v b j E v 6 Z a L 5 Y K s 5 p W w X + W K o O e u l + W v v u i x o S 9 B d X R v U m V t b 3 Z l Z E N v b H V t b n M x L n v m n I g s M H 0 m c X V v d D s s J n F 1 b 3 Q 7 U 2 V j d G l v b j E v 6 Z a L 5 Y K s 5 p W w X + W K o O e u l + W v v u i x o S 9 B d X R v U m V t b 3 Z l Z E N v b H V t b n M x L n v l i q D n r p f l r 7 7 o s a H m l 6 U s M X 0 m c X V v d D t d L C Z x d W 9 0 O 1 J l b G F 0 a W 9 u c 2 h p c E l u Z m 8 m c X V v d D s 6 W 1 1 9 I i A v P j w v U 3 R h Y m x l R W 5 0 c m l l c z 4 8 L 0 l 0 Z W 0 + P E l 0 Z W 0 + P E l 0 Z W 1 M b 2 N h d G l v b j 4 8 S X R l b V R 5 c G U + R m 9 y b X V s Y T w v S X R l b V R 5 c G U + P E l 0 Z W 1 Q Y X R o P l N l Y 3 R p b 2 4 x L y V F O S U 5 N i U 4 Q i V F N S U 4 M i V B Q y V F N i U 5 N S V C M F 8 l R T U l O E E l Q T A l R T c l Q U U l O T c l R T U l Q U Y l Q k U l R T g l Q j E l Q T E v J U U z J T g y J U J E J U U z J T g z J U J D J U U z J T g y J U I 5 P C 9 J d G V t U G F 0 a D 4 8 L 0 l 0 Z W 1 M b 2 N h d G l v b j 4 8 U 3 R h Y m x l R W 5 0 c m l l c y A v P j w v S X R l b T 4 8 S X R l b T 4 8 S X R l b U x v Y 2 F 0 a W 9 u P j x J d G V t V H l w Z T 5 G b 3 J t d W x h P C 9 J d G V t V H l w Z T 4 8 S X R l b V B h d G g + U 2 V j d G l v b j E v J U U 5 J T k 2 J T h C J U U 1 J T g y J U F D J U U 2 J T k 1 J U I w X y V F N S U 4 Q S V B M C V F N y V B R S U 5 N y V F N S V B R i V C R S V F O C V C M S V B M S 8 l R T g l Q k Y l Q k Q l R T U l O E E l Q T A l R T M l O D E l O T U l R T M l O D I l O E M l R T M l O D E l O U Y l R T Y l O U Q l Q T E l R T Q l Q k I l Q j Y l R T U l O D g l O T c 8 L 0 l 0 Z W 1 Q Y X R o P j w v S X R l b U x v Y 2 F 0 a W 9 u P j x T d G F i b G V F b n R y a W V z I C 8 + P C 9 J d G V t P j x J d G V t P j x J d G V t T G 9 j Y X R p b 2 4 + P E l 0 Z W 1 U e X B l P k Z v c m 1 1 b G E 8 L 0 l 0 Z W 1 U e X B l P j x J d G V t U G F 0 a D 5 T Z W N 0 a W 9 u M S 8 l R T k l O T Y l O E I l R T U l O D I l Q U M l R T Y l O T U l Q j B f J U U 1 J T h B J U E w J U U 3 J U F F J T k 3 J U U 1 J U F G J U J F J U U 4 J U I x J U E x L y V F N i U 4 Q y V C R i V F N S U 4 N S V B N S V F M y U 4 M S U 5 N S V F M y U 4 M i U 4 Q y V F M y U 4 M S U 5 R i V F N S U 4 Q S V B M C V F N y V B R S U 5 N z w v S X R l b V B h d G g + P C 9 J d G V t T G 9 j Y X R p b 2 4 + P F N 0 Y W J s Z U V u d H J p Z X M g L z 4 8 L 0 l 0 Z W 0 + P E l 0 Z W 0 + P E l 0 Z W 1 M b 2 N h d G l v b j 4 8 S X R l b V R 5 c G U + R m 9 y b X V s Y T w v S X R l b V R 5 c G U + P E l 0 Z W 1 Q Y X R o P l N l Y 3 R p b 2 4 x L y V F O S U 5 N i U 4 Q i V F N S U 4 M i V B Q y V F N i U 5 N S V C M F 8 l R T U l O E E l Q T A l R T c l Q U U l O T c l R T U l Q U Y l Q k U l R T g l Q j E l Q T E v J U U 4 J U J G J U J E J U U 1 J T h B J U E w J U U z J T g x J T k 1 J U U z J T g y J T h D J U U z J T g x J T l G J U U 2 J T l E J U E x J U U 0 J U J C J U I 2 J U U 1 J T g 4 J T k 3 M T w v S X R l b V B h d G g + P C 9 J d G V t T G 9 j Y X R p b 2 4 + P F N 0 Y W J s Z U V u d H J p Z X M g L z 4 8 L 0 l 0 Z W 0 + P E l 0 Z W 0 + P E l 0 Z W 1 M b 2 N h d G l v b j 4 8 S X R l b V R 5 c G U + R m 9 y b X V s Y T w v S X R l b V R 5 c G U + P E l 0 Z W 1 Q Y X R o P l N l Y 3 R p b 2 4 x L y V F O S U 5 N i U 4 Q i V F N S U 4 M i V B Q y V F N i U 5 N S V C M F 8 l R T U l O E E l Q T A l R T c l Q U U l O T c l R T U l Q U Y l Q k U l R T g l Q j E l Q T E v J U U 0 J U I 5 J T k 3 J U U 3 J U F F J T k 3 J U U 2 J U I 4 J T g 4 J U U z J T g x J U J G J U U z J T g x J U F F J U U 1 J T g 4 J T k 3 P C 9 J d G V t U G F 0 a D 4 8 L 0 l 0 Z W 1 M b 2 N h d G l v b j 4 8 U 3 R h Y m x l R W 5 0 c m l l c y A v P j w v S X R l b T 4 8 S X R l b T 4 8 S X R l b U x v Y 2 F 0 a W 9 u P j x J d G V t V H l w Z T 5 G b 3 J t d W x h P C 9 J d G V t V H l w Z T 4 8 S X R l b V B h d G g + U 2 V j d G l v b j E v J U U 5 J T k 2 J T h C J U U 1 J T g y J U F D J U U 2 J T k 1 J U I w X y V F N S U 4 Q S V B M C V F N y V B R S U 5 N y V F N S V B R i V C R S V F O C V C M S V B M S 8 l R T Y l O E M l Q k Y l R T U l O D U l Q T U l R T M l O D E l O T U l R T M l O D I l O E M l R T M l O D E l O U Y l R T U l O E E l Q T A l R T c l Q U U l O T c x P C 9 J d G V t U G F 0 a D 4 8 L 0 l 0 Z W 1 M b 2 N h d G l v b j 4 8 U 3 R h Y m x l R W 5 0 c m l l c y A v P j w v S X R l b T 4 8 S X R l b T 4 8 S X R l b U x v Y 2 F 0 a W 9 u P j x J d G V t V H l w Z T 5 G b 3 J t d W x h P C 9 J d G V t V H l w Z T 4 8 S X R l b V B h d G g + U 2 V j d G l v b j E v J U U 5 J T k 2 J T h C J U U 1 J T g y J U F D J U U 2 J T k 1 J U I w X y V F N S U 4 Q S V B M C V F N y V B R S U 5 N y V F N S V B R i V C R S V F O C V C M S V B M S 8 l R T Q l Q j g l Q T Y l R T M l O D E l Q j k l R T Y l O U I l Q k Y l R T M l O D E l O D g l R T M l O D I l O D k l R T M l O D I l O E M l R T M l O D E l O U Y l R T g l Q T E l O E M 8 L 0 l 0 Z W 1 Q Y X R o P j w v S X R l b U x v Y 2 F 0 a W 9 u P j x T d G F i b G V F b n R y a W V z I C 8 + P C 9 J d G V t P j x J d G V t P j x J d G V t T G 9 j Y X R p b 2 4 + P E l 0 Z W 1 U e X B l P k Z v c m 1 1 b G E 8 L 0 l 0 Z W 1 U e X B l P j x J d G V t U G F 0 a D 5 T Z W N 0 a W 9 u M S 8 l R T k l O T Y l O E I l R T U l O D I l Q U M l R T Y l O T U l Q j B f J U U 1 J T h B J U E w J U U 3 J U F F J T k 3 J U U 1 J U F G J U J F J U U 4 J U I x J U E x L y V F N S U 4 O S U 4 Q S V F O S U 5 O S V B N C V F M y U 4 M S U 5 N S V F M y U 4 M i U 4 Q y V F M y U 4 M S U 5 R i V F N C V C Q i U 5 N i V F M y U 4 M S V B R S V F N S U 4 O C U 5 N z w v S X R l b V B h d G g + P C 9 J d G V t T G 9 j Y X R p b 2 4 + P F N 0 Y W J s Z U V u d H J p Z X M g L z 4 8 L 0 l 0 Z W 0 + P E l 0 Z W 0 + P E l 0 Z W 1 M b 2 N h d G l v b j 4 8 S X R l b V R 5 c G U + R m 9 y b X V s Y T w v S X R l b V R 5 c G U + P E l 0 Z W 1 Q Y X R o P l N l Y 3 R p b 2 4 x L y V F O S U 5 N i U 4 Q i V F N S U 4 M i V B Q y V F N i U 5 N S V C M F 8 l R T U l O E E l Q T A l R T c l Q U U l O T c l R T U l Q U Y l Q k U l R T g l Q j E l Q T E v J U U z J T g y J U I w J U U z J T g z J U F C J U U z J T g z J U J D J U U z J T g z J T k 3 J U U 1 J T h D J T k 2 J U U z J T g x J T k 1 J U U z J T g y J T h D J U U z J T g x J T l G J U U 4 J U E x J T h D P C 9 J d G V t U G F 0 a D 4 8 L 0 l 0 Z W 1 M b 2 N h d G l v b j 4 8 U 3 R h Y m x l R W 5 0 c m l l c y A v P j w v S X R l b T 4 8 S X R l b T 4 8 S X R l b U x v Y 2 F 0 a W 9 u P j x J d G V t V H l w Z T 5 G b 3 J t d W x h P C 9 J d G V t V H l w Z T 4 8 S X R l b V B h d G g + U 2 V j d G l v b j E v J U U 5 J T k 2 J T h C J U U 1 J T g y J U F D J U U 2 J T k 1 J U I w X y V F N S U 4 Q S V B M C V F N y V B R S U 5 N y V F N S V B R i V C R S V F O C V C M S V B M S 8 l R T g l Q k Y l Q k Q l R T U l O E E l Q T A l R T M l O D E l O T U l R T M l O D I l O E M l R T M l O D E l O U Y l R T M l O D I l Q U I l R T M l O D I l Q j k l R T M l O D I l Q k Y l R T M l O D M l Q T A 8 L 0 l 0 Z W 1 Q Y X R o P j w v S X R l b U x v Y 2 F 0 a W 9 u P j x T d G F i b G V F b n R y a W V z I C 8 + P C 9 J d G V t P j x J d G V t P j x J d G V t T G 9 j Y X R p b 2 4 + P E l 0 Z W 1 U e X B l P k Z v c m 1 1 b G E 8 L 0 l 0 Z W 1 U e X B l P j x J d G V t U G F 0 a D 5 T Z W N 0 a W 9 u M S 8 l R T k l O T Y l O E I l R T U l O D I l Q U M l R T Y l O T U l Q j B f J U U 1 J T h B J U E w J U U 3 J U F F J T k 3 J U U 1 J U F G J U J F J U U 4 J U I x J U E x L y V F N S V C M S U 5 N S V F O S U 5 N i U 4 Q i V F M y U 4 M S U 5 N S V F M y U 4 M i U 4 Q y V F M y U 4 M S U 5 R i U y M C V F M y U 4 M i V B Q i V F M y U 4 M i V C O S V F M y U 4 M i V C R i V F M y U 4 M y V B M D w v S X R l b V B h d G g + P C 9 J d G V t T G 9 j Y X R p b 2 4 + P F N 0 Y W J s Z U V u d H J p Z X M g L z 4 8 L 0 l 0 Z W 0 + P E l 0 Z W 0 + P E l 0 Z W 1 M b 2 N h d G l v b j 4 8 S X R l b V R 5 c G U + R m 9 y b X V s Y T w v S X R l b V R 5 c G U + P E l 0 Z W 1 Q Y X R o P l N l Y 3 R p b 2 4 x L y V F O S U 5 N i U 4 Q i V F N S U 4 M i V B Q y V F N i U 5 N S V C M F 8 l R T U l O E E l Q T A l R T c l Q U U l O T c l R T U l Q U Y l Q k U l R T g l Q j E l Q T E v J U U z J T g z J T k 1 J U U z J T g y J U E z J U U z J T g z J U F C J U U z J T g y J U J G J U U z J T g z J U J D J U U z J T g x J T k 1 J U U z J T g y J T h D J U U z J T g x J T l G J U U 4 J U E x J T h D P C 9 J d G V t U G F 0 a D 4 8 L 0 l 0 Z W 1 M b 2 N h d G l v b j 4 8 U 3 R h Y m x l R W 5 0 c m l l c y A v P j w v S X R l b T 4 8 S X R l b T 4 8 S X R l b U x v Y 2 F 0 a W 9 u P j x J d G V t V H l w Z T 5 G b 3 J t d W x h P C 9 J d G V t V H l w Z T 4 8 S X R l b V B h d G g + U 2 V j d G l v b j E v J U U 5 J T k 2 J T h C J U U 1 J T g y J U F D J U U 2 J T k 1 J U I w X y V F N S U 4 Q S V B M C V F N y V B R S U 5 N y V F N S V B R i V C R S V F O C V C M S V B M S 8 l R T M l O D I l Q j A l R T M l O D M l Q U I l R T M l O D M l Q k M l R T M l O D M l O T c l R T U l O E M l O T Y l R T M l O D E l O T U l R T M l O D I l O E M l R T M l O D E l O U Y l R T g l Q T E l O E M x P C 9 J d G V t U G F 0 a D 4 8 L 0 l 0 Z W 1 M b 2 N h d G l v b j 4 8 U 3 R h Y m x l R W 5 0 c m l l c y A v P j w v S X R l b T 4 8 S X R l b T 4 8 S X R l b U x v Y 2 F 0 a W 9 u P j x J d G V t V H l w Z T 5 G b 3 J t d W x h P C 9 J d G V t V H l w Z T 4 8 S X R l b V B h d G g + U 2 V j d G l v b j E v J U U 5 J T k 2 J T h C J U U 1 J T g y J U F D J U U 2 J T k 1 J U I w X y V F N S U 4 Q S V B M C V F N y V B R S U 5 N y V F N S V B R i V C R S V F O C V C M S V B M S 8 l R T g l Q k Y l Q k Q l R T U l O E E l Q T A l R T M l O D E l O T U l R T M l O D I l O E M l R T M l O D E l O U Y l R T M l O D I l Q U I l R T M l O D I l Q j k l R T M l O D I l Q k Y l R T M l O D M l Q T A x P C 9 J d G V t U G F 0 a D 4 8 L 0 l 0 Z W 1 M b 2 N h d G l v b j 4 8 U 3 R h Y m x l R W 5 0 c m l l c y A v P j w v S X R l b T 4 8 S X R l b T 4 8 S X R l b U x v Y 2 F 0 a W 9 u P j x J d G V t V H l w Z T 5 G b 3 J t d W x h P C 9 J d G V t V H l w Z T 4 8 S X R l b V B h d G g + U 2 V j d G l v b j E v J U U 5 J T k 2 J T h C J U U 1 J T g y J U F D J U U 2 J T k 1 J U I w X y V F N S U 4 Q S V B M C V F N y V B R S U 5 N y V F N S V B R i V C R S V F O C V C M S V B M S 8 l R T Y l O E E l Q k Q l R T U l O D c l Q k E l R T M l O D E l O T c l R T M l O D E l O U Y l R T U l O D A l Q T Q 8 L 0 l 0 Z W 1 Q Y X R o P j w v S X R l b U x v Y 2 F 0 a W 9 u P j x T d G F i b G V F b n R y a W V z I C 8 + P C 9 J d G V t P j x J d G V t P j x J d G V t T G 9 j Y X R p b 2 4 + P E l 0 Z W 1 U e X B l P k Z v c m 1 1 b G E 8 L 0 l 0 Z W 1 U e X B l P j x J d G V t U G F 0 a D 5 T Z W N 0 a W 9 u M S 8 l R T k l O T Y l O E I l R T U l O D I l Q U M l R T Y l O T U l Q j B f J U U 1 J T h B J U E w J U U 3 J U F F J T k 3 J U U 1 J U F G J U J F J U U 4 J U I x J U E x L y V F N S U 4 O S U 4 Q S V F O S U 5 O S V B N C V F M y U 4 M S U 5 N S V F M y U 4 M i U 4 Q y V F M y U 4 M S U 5 R i V F N S U 4 O C U 5 N z I 8 L 0 l 0 Z W 1 Q Y X R o P j w v S X R l b U x v Y 2 F 0 a W 9 u P j x T d G F i b G V F b n R y a W V z I C 8 + P C 9 J d G V t P j x J d G V t P j x J d G V t T G 9 j Y X R p b 2 4 + P E l 0 Z W 1 U e X B l P k Z v c m 1 1 b G E 8 L 0 l 0 Z W 1 U e X B l P j x J d G V t U G F 0 a D 5 T Z W N 0 a W 9 u M S 8 l R T U l O E E l Q T A l R T c l Q U U l O T c l R T U l Q U Y l Q k U l R T g l Q j E l Q T E l R T Y l O T c l Q T U l R T M l O D I l Q j A l R T M l O D M l Q U I l R T M l O D M l Q k M l R T M l O D M l O T c l R T U l O E M l O T Z f J U U 1 J U F E J U E 2 J U U 3 J U J G J T k y J U U 2 J T k 0 J U F G J U U 2 J T h G J U I 0 P C 9 J d G V t U G F 0 a D 4 8 L 0 l 0 Z W 1 M b 2 N h d G l v b j 4 8 U 3 R h Y m x l R W 5 0 c m l l c z 4 8 R W 5 0 c n k g V H l w Z T 0 i U X V l c n l J R C I g V m F s d W U 9 I n N k N D B m Y 2 E 3 Z i 0 y Y j h m L T R h N 2 I t Y T l k N C 1 k M 2 I x N z A 2 Z m Q z N m E i I C 8 + P E V u d H J 5 I F R 5 c G U 9 I k Z p b G x F b m F i b G V k I i B W Y W x 1 Z T 0 i b D E i I C 8 + P E V u d H J 5 I F R 5 c G U 9 I k Z p b G x P Y m p l Y 3 R U e X B l I i B W Y W x 1 Z T 0 i c 1 R h Y m x l I i A v P j x F b n R y e S B U e X B l P S J G a W x s V G 9 E Y X R h T W 9 k Z W x F b m F i b G V k I i B W Y W x 1 Z T 0 i b D A i I C 8 + P E V u d H J 5 I F R 5 c G U 9 I k l z U H J p d m F 0 Z S I g V m F s d W U 9 I m w w I i A v P j x F b n R y e S B U e X B l P S J O Y X Z p Z 2 F 0 a W 9 u U 3 R l c E 5 h b W U i I F Z h b H V l P S J z 4 4 O K 4 4 O T 4 4 K y 4 4 O 8 4 4 K 3 4 4 O n 4 4 O z I i A v P j x F b n R y e S B U e X B l P S J O Y W 1 l V X B k Y X R l Z E F m d G V y R m l s b C I g V m F s d W U 9 I m w w I i A v P j x F b n R y e S B U e X B l P S J S Z X N 1 b H R U e X B l I i B W Y W x 1 Z T 0 i c 1 R h Y m x l I i A v P j x F b n R y e S B U e X B l P S J C d W Z m Z X J O Z X h 0 U m V m c m V z a C I g V m F s d W U 9 I m w x I i A v P j x F b n R y e S B U e X B l P S J G a W x s Z W R D b 2 1 w b G V 0 Z V J l c 3 V s d F R v V 2 9 y a 3 N o Z W V 0 I i B W Y W x 1 Z T 0 i b D E i I C 8 + P E V u d H J 5 I F R 5 c G U 9 I k x v Y W R l Z F R v Q W 5 h b H l z a X N T Z X J 2 a W N l c y I g V m F s d W U 9 I m w w I i A v P j x F b n R y e S B U e X B l P S J S Z W N v d m V y e V R h c m d l d F J v d y I g V m F s d W U 9 I m w z I i A v P j x F b n R y e S B U e X B l P S J S Z W N v d m V y e V R h c m d l d E N v b H V t b i I g V m F s d W U 9 I m w y I i A v P j x F b n R y e S B U e X B l P S J S Z W N v d m V y e V R h c m d l d F N o Z W V 0 I i B W Y W x 1 Z T 0 i c + O A k O m d n u i h q O e k u u O A k e O C r + O C q O O D q u e 1 k O a e n F / l r a b n v 5 L m l K / m j 7 Q i I C 8 + P E V u d H J 5 I F R 5 c G U 9 I k Z p b G x U Y X J n Z X Q i I F Z h b H V l P S J z 5 Y q g 5 6 6 X 5 a + + 6 L G h 5 p e l 4 4 K w 4 4 O r 4 4 O 8 4 4 O X 5 Y y W X + W t p u e / k u a U r + a P t C I g L z 4 8 R W 5 0 c n k g V H l w Z T 0 i U X V l c n l H c m 9 1 c E l E I i B W Y W x 1 Z T 0 i c z F k N j R j N T J j L T k 3 N 2 M t N D g z O C 0 4 M T M 5 L W R h M z Z i Y m I 5 N z k 3 Z C I g L z 4 8 R W 5 0 c n k g V H l w Z T 0 i R m l s b E x h c 3 R V c G R h d G V k I i B W Y W x 1 Z T 0 i Z D I w M j Y t M D M t M j R U M D Q 6 M T A 6 M z M u M j c y N z k z M 1 o i I C 8 + P E V u d H J 5 I F R 5 c G U 9 I k Z p b G x D b 2 x 1 b W 5 U e X B l c y I g V m F s d W U 9 I n N B d 0 F B Q U F B P S I g L z 4 8 R W 5 0 c n k g V H l w Z T 0 i R m l s b E V y c m 9 y Q 2 9 1 b n Q i I F Z h b H V l P S J s M C I g L z 4 8 R W 5 0 c n k g V H l w Z T 0 i R m l s b E V y c m 9 y Q 2 9 k Z S I g V m F s d W U 9 I n N V b m t u b 3 d u I i A v P j x F b n R y e S B U e X B l P S J G a W x s Q 2 9 s d W 1 u T m F t Z X M i I F Z h b H V l P S J z W y Z x d W 9 0 O + a c i C Z x d W 9 0 O y w m c X V v d D v j g q T j g 7 P j g 4 f j g 4 P j g q / j g r k m c X V v d D s s J n F 1 b 3 Q 7 5 p y I 6 Y C j 5 5 W q J n F 1 b 3 Q 7 L C Z x d W 9 0 O + m V t + a c n + S 8 k e a l r e a X p e i p s u W 9 k y Z x d W 9 0 O y w m c X V v d D v m l 6 X k u 5 g m c X V v d D t d I i A v P j x F b n R y e S B U e X B l P S J G a W x s U 3 R h d H V z I i B W Y W x 1 Z T 0 i c 0 N v b X B s Z X R l I i A v P j x F b n R y e S B U e X B l P S J G a W x s Q 2 9 1 b n Q i I F Z h b H V l P S J s M j k i I C 8 + P E V u d H J 5 I F R 5 c G U 9 I k F k Z G V k V G 9 E Y X R h T W 9 k Z W w i I F Z h b H V l P S J s M C I g L z 4 8 R W 5 0 c n k g V H l w Z T 0 i U m V s Y X R p b 2 5 z a G l w S W 5 m b 0 N v b n R h a W 5 l c i I g V m F s d W U 9 I n N 7 J n F 1 b 3 Q 7 Y 2 9 s d W 1 u Q 2 9 1 b n Q m c X V v d D s 6 N S w m c X V v d D t r Z X l D b 2 x 1 b W 5 O Y W 1 l c y Z x d W 9 0 O z p b X S w m c X V v d D t x d W V y e V J l b G F 0 a W 9 u c 2 h p c H M m c X V v d D s 6 W 1 0 s J n F 1 b 3 Q 7 Y 2 9 s d W 1 u S W R l b n R p d G l l c y Z x d W 9 0 O z p b J n F 1 b 3 Q 7 U 2 V j d G l v b j E v 5 Y q g 5 6 6 X 5 a + + 6 L G h 5 p e l 4 4 K w 4 4 O r 4 4 O 8 4 4 O X 5 Y y W X + W t p u e / k u a U r + a P t C 9 B d X R v U m V t b 3 Z l Z E N v b H V t b n M x L n v m n I g s M H 0 m c X V v d D s s J n F 1 b 3 Q 7 U 2 V j d G l v b j E v 5 Y q g 5 6 6 X 5 a + + 6 L G h 5 p e l 4 4 K w 4 4 O r 4 4 O 8 4 4 O X 5 Y y W X + W t p u e / k u a U r + a P t C 9 B d X R v U m V t b 3 Z l Z E N v b H V t b n M x L n v j g q T j g 7 P j g 4 f j g 4 P j g q / j g r k s M X 0 m c X V v d D s s J n F 1 b 3 Q 7 U 2 V j d G l v b j E v 5 Y q g 5 6 6 X 5 a + + 6 L G h 5 p e l 4 4 K w 4 4 O r 4 4 O 8 4 4 O X 5 Y y W X + W t p u e / k u a U r + a P t C 9 B d X R v U m V t b 3 Z l Z E N v b H V t b n M x L n v m n I j p g K P n l a o s M n 0 m c X V v d D s s J n F 1 b 3 Q 7 U 2 V j d G l v b j E v 5 Y q g 5 6 6 X 5 a + + 6 L G h 5 p e l 4 4 K w 4 4 O r 4 4 O 8 4 4 O X 5 Y y W X + W t p u e / k u a U r + a P t C 9 B d X R v U m V t b 3 Z l Z E N v b H V t b n M x L n v p l b f m n J / k v J H m p a 3 m l 6 X o q b L l v Z M s M 3 0 m c X V v d D s s J n F 1 b 3 Q 7 U 2 V j d G l v b j E v 5 Y q g 5 6 6 X 5 a + + 6 L G h 5 p e l 4 4 K w 4 4 O r 4 4 O 8 4 4 O X 5 Y y W X + W t p u e / k u a U r + a P t C 9 B d X R v U m V t b 3 Z l Z E N v b H V t b n M x L n v m l 6 X k u 5 g s N H 0 m c X V v d D t d L C Z x d W 9 0 O 0 N v b H V t b k N v d W 5 0 J n F 1 b 3 Q 7 O j U s J n F 1 b 3 Q 7 S 2 V 5 Q 2 9 s d W 1 u T m F t Z X M m c X V v d D s 6 W 1 0 s J n F 1 b 3 Q 7 Q 2 9 s d W 1 u S W R l b n R p d G l l c y Z x d W 9 0 O z p b J n F 1 b 3 Q 7 U 2 V j d G l v b j E v 5 Y q g 5 6 6 X 5 a + + 6 L G h 5 p e l 4 4 K w 4 4 O r 4 4 O 8 4 4 O X 5 Y y W X + W t p u e / k u a U r + a P t C 9 B d X R v U m V t b 3 Z l Z E N v b H V t b n M x L n v m n I g s M H 0 m c X V v d D s s J n F 1 b 3 Q 7 U 2 V j d G l v b j E v 5 Y q g 5 6 6 X 5 a + + 6 L G h 5 p e l 4 4 K w 4 4 O r 4 4 O 8 4 4 O X 5 Y y W X + W t p u e / k u a U r + a P t C 9 B d X R v U m V t b 3 Z l Z E N v b H V t b n M x L n v j g q T j g 7 P j g 4 f j g 4 P j g q / j g r k s M X 0 m c X V v d D s s J n F 1 b 3 Q 7 U 2 V j d G l v b j E v 5 Y q g 5 6 6 X 5 a + + 6 L G h 5 p e l 4 4 K w 4 4 O r 4 4 O 8 4 4 O X 5 Y y W X + W t p u e / k u a U r + a P t C 9 B d X R v U m V t b 3 Z l Z E N v b H V t b n M x L n v m n I j p g K P n l a o s M n 0 m c X V v d D s s J n F 1 b 3 Q 7 U 2 V j d G l v b j E v 5 Y q g 5 6 6 X 5 a + + 6 L G h 5 p e l 4 4 K w 4 4 O r 4 4 O 8 4 4 O X 5 Y y W X + W t p u e / k u a U r + a P t C 9 B d X R v U m V t b 3 Z l Z E N v b H V t b n M x L n v p l b f m n J / k v J H m p a 3 m l 6 X o q b L l v Z M s M 3 0 m c X V v d D s s J n F 1 b 3 Q 7 U 2 V j d G l v b j E v 5 Y q g 5 6 6 X 5 a + + 6 L G h 5 p e l 4 4 K w 4 4 O r 4 4 O 8 4 4 O X 5 Y y W X + W t p u e / k u a U r + a P t C 9 B d X R v U m V t b 3 Z l Z E N v b H V t b n M x L n v m l 6 X k u 5 g s N H 0 m c X V v d D t d L C Z x d W 9 0 O 1 J l b G F 0 a W 9 u c 2 h p c E l u Z m 8 m c X V v d D s 6 W 1 1 9 I i A v P j w v U 3 R h Y m x l R W 5 0 c m l l c z 4 8 L 0 l 0 Z W 0 + P E l 0 Z W 0 + P E l 0 Z W 1 M b 2 N h d G l v b j 4 8 S X R l b V R 5 c G U + R m 9 y b X V s Y T w v S X R l b V R 5 c G U + P E l 0 Z W 1 Q Y X R o P l N l Y 3 R p b 2 4 x L y V F N S U 4 Q S V B M C V F N y V B R S U 5 N y V F N S V B R i V C R S V F O C V C M S V B M S V F N i U 5 N y V B N S V F M y U 4 M i V C M C V F M y U 4 M y V B Q i V F M y U 4 M y V C Q y V F M y U 4 M y U 5 N y V F N S U 4 Q y U 5 N l 8 l R T U l Q U Q l Q T Y l R T c l Q k Y l O T I l R T Y l O T Q l Q U Y l R T Y l O E Y l Q j Q v J U U z J T g y J U J E J U U z J T g z J U J D J U U z J T g y J U I 5 P C 9 J d G V t U G F 0 a D 4 8 L 0 l 0 Z W 1 M b 2 N h d G l v b j 4 8 U 3 R h Y m x l R W 5 0 c m l l c y A v P j w v S X R l b T 4 8 S X R l b T 4 8 S X R l b U x v Y 2 F 0 a W 9 u P j x J d G V t V H l w Z T 5 G b 3 J t d W x h P C 9 J d G V t V H l w Z T 4 8 S X R l b V B h d G g + U 2 V j d G l v b j E v J U U 1 J T h B J U E w J U U 3 J U F F J T k 3 J U U 1 J U F G J U J F J U U 4 J U I x J U E x J U U 2 J T k 3 J U E 1 J U U z J T g y J U I w J U U z J T g z J U F C J U U z J T g z J U J D J U U z J T g z J T k 3 J U U 1 J T h D J T k 2 X y V F N S V B R C V B N i V F N y V C R i U 5 M i V F N i U 5 N C V B R i V F N i U 4 R i V C N C 8 l R T g l Q k Y l Q k Q l R T U l O E E l Q T A l R T M l O D E l O T U l R T M l O D I l O E M l R T M l O D E l O U Y l R T M l O D I l Q U I l R T M l O D I l Q j k l R T M l O D I l Q k Y l R T M l O D M l Q T A l R T U l O D g l O T c 8 L 0 l 0 Z W 1 Q Y X R o P j w v S X R l b U x v Y 2 F 0 a W 9 u P j x T d G F i b G V F b n R y a W V z I C 8 + P C 9 J d G V t P j x J d G V t P j x J d G V t T G 9 j Y X R p b 2 4 + P E l 0 Z W 1 U e X B l P k Z v c m 1 1 b G E 8 L 0 l 0 Z W 1 U e X B l P j x J d G V t U G F 0 a D 5 T Z W N 0 a W 9 u M S 8 l R T U l O E E l Q T A l R T c l Q U U l O T c l R T U l Q U Y l Q k U l R T g l Q j E l Q T E l R T Y l O T c l Q T U l R T M l O D I l Q j A l R T M l O D M l Q U I l R T M l O D M l Q k M l R T M l O D M l O T c l R T U l O E M l O T Z f J U U 1 J U F E J U E 2 J U U 3 J U J G J T k y J U U 2 J T k 0 J U F G J U U 2 J T h G J U I 0 L y V F N C V C O C V B N i V F M y U 4 M S V C O S V F N i U 5 Q i V C R i V F M y U 4 M S U 4 O C V F M y U 4 M i U 4 O S V F M y U 4 M i U 4 Q y V F M y U 4 M S U 5 R i V F O C V B M S U 4 Q z E 8 L 0 l 0 Z W 1 Q Y X R o P j w v S X R l b U x v Y 2 F 0 a W 9 u P j x T d G F i b G V F b n R y a W V z I C 8 + P C 9 J d G V t P j x J d G V t P j x J d G V t T G 9 j Y X R p b 2 4 + P E l 0 Z W 1 U e X B l P k Z v c m 1 1 b G E 8 L 0 l 0 Z W 1 U e X B l P j x J d G V t U G F 0 a D 5 T Z W N 0 a W 9 u M S 8 l R T U l O E E l Q T A l R T c l Q U U l O T c l R T U l Q U Y l Q k U l R T g l Q j E l Q T E l R T Y l O T c l Q T U l R T M l O D I l Q j A l R T M l O D M l Q U I l R T M l O D M l Q k M l R T M l O D M l O T c l R T U l O E M l O T Z f J U U 1 J U F E J U E 2 J U U 3 J U J G J T k y J U U 2 J T k 0 J U F G J U U 2 J T h G J U I 0 L y V F N S U 4 O S U 4 Q S V F O S U 5 O S V B N C V F M y U 4 M S U 5 N S V F M y U 4 M i U 4 Q y V F M y U 4 M S U 5 R i V F N C V C Q i U 5 N i V F M y U 4 M S V B R S V F N S U 4 O C U 5 N z w v S X R l b V B h d G g + P C 9 J d G V t T G 9 j Y X R p b 2 4 + P F N 0 Y W J s Z U V u d H J p Z X M g L z 4 8 L 0 l 0 Z W 0 + P E l 0 Z W 0 + P E l 0 Z W 1 M b 2 N h d G l v b j 4 8 S X R l b V R 5 c G U + R m 9 y b X V s Y T w v S X R l b V R 5 c G U + P E l 0 Z W 1 Q Y X R o P l N l Y 3 R p b 2 4 x L y V F N S U 4 Q S V B M C V F N y V B R S U 5 N y V F N S V B R i V C R S V F O C V C M S V B M S V F N i U 5 N y V B N S V F M y U 4 M i V C M C V F M y U 4 M y V B Q i V F M y U 4 M y V C Q y V F M y U 4 M y U 5 N y V F N S U 4 Q y U 5 N l 8 l R T U l Q U Q l Q T Y l R T c l Q k Y l O T I l R T Y l O T Q l Q U Y l R T Y l O E Y l Q j Q v J U U 4 J U J G J U J E J U U 1 J T h B J U E w J U U z J T g x J T k 1 J U U z J T g y J T h D J U U z J T g x J T l G J U U z J T g y J U E 0 J U U z J T g z J U I z J U U z J T g z J T g 3 J U U z J T g z J T g z J U U z J T g y J U F G J U U z J T g y J U I 5 P C 9 J d G V t U G F 0 a D 4 8 L 0 l 0 Z W 1 M b 2 N h d G l v b j 4 8 U 3 R h Y m x l R W 5 0 c m l l c y A v P j w v S X R l b T 4 8 S X R l b T 4 8 S X R l b U x v Y 2 F 0 a W 9 u P j x J d G V t V H l w Z T 5 G b 3 J t d W x h P C 9 J d G V t V H l w Z T 4 8 S X R l b V B h d G g + U 2 V j d G l v b j E v J U U 1 J T h B J U E w J U U 3 J U F F J T k 3 J U U 1 J U F G J U J F J U U 4 J U I x J U E x J U U 2 J T k 3 J U E 1 J U U z J T g y J U I w J U U z J T g z J U F C J U U z J T g z J U J D J U U z J T g z J T k 3 J U U 1 J T h D J T k 2 X y V F N S V B R C V B N i V F N y V C R i U 5 M i V F N i U 5 N C V B R i V F N i U 4 R i V C N C 8 l R T M l O D I l Q j A l R T M l O D M l Q U I l R T M l O D M l Q k M l R T M l O D M l O T c l R T U l O E M l O T Y l R T M l O D E l O T U l R T M l O D I l O E M l R T M l O D E l O U Y l R T g l Q T E l O E M 8 L 0 l 0 Z W 1 Q Y X R o P j w v S X R l b U x v Y 2 F 0 a W 9 u P j x T d G F i b G V F b n R y a W V z I C 8 + P C 9 J d G V t P j x J d G V t P j x J d G V t T G 9 j Y X R p b 2 4 + P E l 0 Z W 1 U e X B l P k Z v c m 1 1 b G E 8 L 0 l 0 Z W 1 U e X B l P j x J d G V t U G F 0 a D 5 T Z W N 0 a W 9 u M S 8 l R T U l O E E l Q T A l R T c l Q U U l O T c l R T U l Q U Y l Q k U l R T g l Q j E l Q T E l R T Y l O T c l Q T U l R T M l O D I l Q j A l R T M l O D M l Q U I l R T M l O D M l Q k M l R T M l O D M l O T c l R T U l O E M l O T Z f J U U 1 J U F E J U E 2 J U U 3 J U J G J T k y J U U 2 J T k 0 J U F G J U U 2 J T h G J U I 0 L y V F O C V C R i V C R C V F N S U 4 Q S V B M C V F M y U 4 M S U 5 N S V F M y U 4 M i U 4 Q y V F M y U 4 M S U 5 R i V F M y U 4 M i V B Q i V F M y U 4 M i V C O S V F M y U 4 M i V C R i V F M y U 4 M y V B M D w v S X R l b V B h d G g + P C 9 J d G V t T G 9 j Y X R p b 2 4 + P F N 0 Y W J s Z U V u d H J p Z X M g L z 4 8 L 0 l 0 Z W 0 + P E l 0 Z W 0 + P E l 0 Z W 1 M b 2 N h d G l v b j 4 8 S X R l b V R 5 c G U + R m 9 y b X V s Y T w v S X R l b V R 5 c G U + P E l 0 Z W 1 Q Y X R o P l N l Y 3 R p b 2 4 x L y V F N S U 4 Q S V B M C V F N y V B R S U 5 N y V F N S V B R i V C R S V F O C V C M S V B M S V F N i U 5 N y V B N S V F M y U 4 M i V C M C V F M y U 4 M y V B Q i V F M y U 4 M y V C Q y V F M y U 4 M y U 5 N y V F N S U 4 Q y U 5 N l 8 l R T U l Q U Q l Q T Y l R T c l Q k Y l O T I l R T Y l O T Q l Q U Y l R T Y l O E Y l Q j Q v J U U 1 J U I x J T k 1 J U U 5 J T k 2 J T h C J U U z J T g x J T k 1 J U U z J T g y J T h D J U U z J T g x J T l G J T I w J U U z J T g y J U I w J U U z J T g z J U F C J U U z J T g z J U J D J U U z J T g z J T k 3 J U U 5 J T g w J U E z J U U 3 J T k 1 J U F B P C 9 J d G V t U G F 0 a D 4 8 L 0 l 0 Z W 1 M b 2 N h d G l v b j 4 8 U 3 R h Y m x l R W 5 0 c m l l c y A v P j w v S X R l b T 4 8 S X R l b T 4 8 S X R l b U x v Y 2 F 0 a W 9 u P j x J d G V t V H l w Z T 5 G b 3 J t d W x h P C 9 J d G V t V H l w Z T 4 8 S X R l b V B h d G g + U 2 V j d G l v b j E v J U U 1 J T h B J U E w J U U 3 J U F F J T k 3 J U U 1 J U F G J U J F J U U 4 J U I x J U E x J U U 2 J T k 3 J U E 1 J U U z J T g y J U I w J U U z J T g z J U F C J U U z J T g z J U J D J U U z J T g z J T k 3 J U U 1 J T h D J T k 2 X y V F N S V B R C V B N i V F N y V C R i U 5 M i V F N i U 5 N C V B R i V F N i U 4 R i V C N C 8 l R T U l O D k l O E E l R T k l O T k l Q T Q l R T M l O D E l O T U l R T M l O D I l O E M l R T M l O D E l O U Y l R T U l O D g l O T c 8 L 0 l 0 Z W 1 Q Y X R o P j w v S X R l b U x v Y 2 F 0 a W 9 u P j x T d G F i b G V F b n R y a W V z I C 8 + P C 9 J d G V t P j x J d G V t P j x J d G V t T G 9 j Y X R p b 2 4 + P E l 0 Z W 1 U e X B l P k Z v c m 1 1 b G E 8 L 0 l 0 Z W 1 U e X B l P j x J d G V t U G F 0 a D 5 T Z W N 0 a W 9 u M S 8 l R T U l O E E l Q T A l R T c l Q U U l O T c l R T U l Q U Y l Q k U l R T g l Q j E l Q T E l R T Y l O T c l Q T U l R T M l O D I l Q j A l R T M l O D M l Q U I l R T M l O D M l Q k M l R T M l O D M l O T c l R T U l O E M l O T Z f J U U 1 J U F E J U E 2 J U U 3 J U J G J T k y J U U 2 J T k 0 J U F G J U U 2 J T h G J U I 0 L y V F N C V C O C V B N i V F M y U 4 M S V C O S V F N i U 5 Q i V C R i V F M y U 4 M S U 4 O C V F M y U 4 M i U 4 O S V F M y U 4 M i U 4 Q y V F M y U 4 M S U 5 R i V F O C V B M S U 4 Q z w v S X R l b V B h d G g + P C 9 J d G V t T G 9 j Y X R p b 2 4 + P F N 0 Y W J s Z U V u d H J p Z X M g L z 4 8 L 0 l 0 Z W 0 + P E l 0 Z W 0 + P E l 0 Z W 1 M b 2 N h d G l v b j 4 8 S X R l b V R 5 c G U + R m 9 y b X V s Y T w v S X R l b V R 5 c G U + P E l 0 Z W 1 Q Y X R o P l N l Y 3 R p b 2 4 x L y V F N S V B R i V C R S V F O C V C M S V B M S V F N i U 5 N y V B N V 8 l R T U l Q U Q l Q T Y l R T c l Q k Y l O T I l R T Y l O T Q l Q U Y l R T Y l O E Y l Q j Q 8 L 0 l 0 Z W 1 Q Y X R o P j w v S X R l b U x v Y 2 F 0 a W 9 u P j x T d G F i b G V F b n R y a W V z P j x F b n R y e S B U e X B l P S J R d W V y e U l E I i B W Y W x 1 Z T 0 i c z M x Y j d j M D J j L W I x O T A t N G U 4 O C 1 i Y j Q 3 L T Q 2 N D c 2 N T E 5 M D c 1 M y I g L z 4 8 R W 5 0 c n k g V H l w Z T 0 i R m l s b E V u Y W J s Z W Q i I F Z h b H V l P S J s M S I g L z 4 8 R W 5 0 c n k g V H l w Z T 0 i S X N Q c m l 2 Y X R l I i B W Y W x 1 Z T 0 i b D A i I C 8 + P E V u d H J 5 I F R 5 c G U 9 I k 5 h d m l n Y X R p b 2 5 T d G V w T m F t Z S I g V m F s d W U 9 I n P j g 4 r j g 5 P j g r L j g 7 z j g r f j g 6 f j g 7 M i I C 8 + P E V u d H J 5 I F R 5 c G U 9 I k 5 h b W V V c G R h d G V k Q W Z 0 Z X J G a W x s I i B W Y W x 1 Z T 0 i b D A i I C 8 + P E V u d H J 5 I F R 5 c G U 9 I l J l c 3 V s d F R 5 c G U i I F Z h b H V l P S J z V G F i b G U i I C 8 + P E V u d H J 5 I F R 5 c G U 9 I k J 1 Z m Z l c k 5 l e H R S Z W Z y Z X N o I i B W Y W x 1 Z T 0 i b D E i I C 8 + P E V u d H J 5 I F R 5 c G U 9 I k Z p b G x l Z E N v b X B s Z X R l U m V z d W x 0 V G 9 X b 3 J r c 2 h l Z X Q i I F Z h b H V l P S J s M S I g L z 4 8 R W 5 0 c n k g V H l w Z T 0 i U m V j b 3 Z l c n l U Y X J n Z X R S b 3 c i I F Z h b H V l P S J s M i I g L z 4 8 R W 5 0 c n k g V H l w Z T 0 i U m V j b 3 Z l c n l U Y X J n Z X R D b 2 x 1 b W 4 i I F Z h b H V l P S J s O C I g L z 4 8 R W 5 0 c n k g V H l w Z T 0 i U m V j b 3 Z l c n l U Y X J n Z X R T a G V l d C I g V m F s d W U 9 I n P j g q / j g q j j g 6 r n t Z D m n p x f 5 a 2 m 5 7 + S 5 p S v 5 o + 0 I i A v P j x F b n R y e S B U e X B l P S J G a W x s V G 9 E Y X R h T W 9 k Z W x F b m F i b G V k I i B W Y W x 1 Z T 0 i b D A i I C 8 + P E V u d H J 5 I F R 5 c G U 9 I k Z p b G x P Y m p l Y 3 R U e X B l I i B W Y W x 1 Z T 0 i c 1 R h Y m x l I i A v P j x F b n R y e S B U e X B l P S J R d W V y e U d y b 3 V w S U Q i I F Z h b H V l P S J z M W Q 2 N G M 1 M m M t O T c 3 Y y 0 0 O D M 4 L T g x M z k t Z G E z N m J i Y j k 3 O T d k I i A v P j x F b n R y e S B U e X B l P S J M b 2 F k Z W R U b 0 F u Y W x 5 c 2 l z U 2 V y d m l j Z X M i I F Z h b H V l P S J s M C I g L z 4 8 R W 5 0 c n k g V H l w Z T 0 i R m l s b F R h c m d l d C I g V m F s d W U 9 I n P l r 7 7 o s a H m l 6 V f 5 a 2 m 5 7 + S 5 p S v 5 o + 0 I i A v P j x F b n R y e S B U e X B l P S J G a W x s R X J y b 3 J D b 3 V u d C I g V m F s d W U 9 I m w w I i A v P j x F b n R y e S B U e X B l P S J G a W x s T G F z d F V w Z G F 0 Z W Q i I F Z h b H V l P S J k M j A y N i 0 w M y 0 y N F Q w N D o x M D o z O C 4 x M D Q 4 N D k x W i I g L z 4 8 R W 5 0 c n k g V H l w Z T 0 i R m l s b E N v b H V t b l R 5 c G V z I i B W Y W x 1 Z T 0 i c 0 F 3 W U Z B d z 0 9 I i A v P j x F b n R y e S B U e X B l P S J G a W x s Q 2 9 s d W 1 u T m F t Z X M i I F Z h b H V l P S J z W y Z x d W 9 0 O + a c i C Z x d W 9 0 O y w m c X V v d D v l r 7 7 o s a H m l 6 V f 5 a 2 m 5 7 + S 5 p S v 5 o + 0 J n F 1 b 3 Q 7 L C Z x d W 9 0 O + O C q + O C p u O D s + O D i C Z x d W 9 0 O y w m c X V v d D v j g q T j g 7 P j g 4 f j g 4 P j g q / j g r k m c X V v d D t d I i A v P j x F b n R y e S B U e X B l P S J G a W x s U 3 R h d H V z I i B W Y W x 1 Z T 0 i c 0 N v b X B s Z X R l I i A v P j x F b n R y e S B U e X B l P S J G a W x s R X J y b 3 J D b 2 R l I i B W Y W x 1 Z T 0 i c 1 V u a 2 5 v d 2 4 i I C 8 + P E V u d H J 5 I F R 5 c G U 9 I k Z p b G x D b 3 V u d C I g V m F s d W U 9 I m w x M i I g L z 4 8 R W 5 0 c n k g V H l w Z T 0 i Q W R k Z W R U b 0 R h d G F N b 2 R l b C I g V m F s d W U 9 I m w w I i A v P j x F b n R y e S B U e X B l P S J S Z W x h d G l v b n N o a X B J b m Z v Q 2 9 u d G F p b m V y I i B W Y W x 1 Z T 0 i c 3 s m c X V v d D t j b 2 x 1 b W 5 D b 3 V u d C Z x d W 9 0 O z o 0 L C Z x d W 9 0 O 2 t l e U N v b H V t b k 5 h b W V z J n F 1 b 3 Q 7 O l t d L C Z x d W 9 0 O 3 F 1 Z X J 5 U m V s Y X R p b 2 5 z a G l w c y Z x d W 9 0 O z p b X S w m c X V v d D t j b 2 x 1 b W 5 J Z G V u d G l 0 a W V z J n F 1 b 3 Q 7 O l s m c X V v d D t T Z W N 0 a W 9 u M S / l r 7 7 o s a H m l 6 V f 5 a 2 m 5 7 + S 5 p S v 5 o + 0 L 0 F 1 d G 9 S Z W 1 v d m V k Q 2 9 s d W 1 u c z E u e + a c i C w w f S Z x d W 9 0 O y w m c X V v d D t T Z W N 0 a W 9 u M S / l r 7 7 o s a H m l 6 V f 5 a 2 m 5 7 + S 5 p S v 5 o + 0 L 0 F 1 d G 9 S Z W 1 v d m V k Q 2 9 s d W 1 u c z E u e + W v v u i x o e a X p V / l r a b n v 5 L m l K / m j 7 Q s M X 0 m c X V v d D s s J n F 1 b 3 Q 7 U 2 V j d G l v b j E v 5 a + + 6 L G h 5 p e l X + W t p u e / k u a U r + a P t C 9 B d X R v U m V t b 3 Z l Z E N v b H V t b n M x L n v j g q v j g q b j g 7 P j g 4 g s M n 0 m c X V v d D s s J n F 1 b 3 Q 7 U 2 V j d G l v b j E v 5 a + + 6 L G h 5 p e l X + W t p u e / k u a U r + a P t C 9 B d X R v U m V t b 3 Z l Z E N v b H V t b n M x L n v j g q T j g 7 P j g 4 f j g 4 P j g q / j g r k s M 3 0 m c X V v d D t d L C Z x d W 9 0 O 0 N v b H V t b k N v d W 5 0 J n F 1 b 3 Q 7 O j Q s J n F 1 b 3 Q 7 S 2 V 5 Q 2 9 s d W 1 u T m F t Z X M m c X V v d D s 6 W 1 0 s J n F 1 b 3 Q 7 Q 2 9 s d W 1 u S W R l b n R p d G l l c y Z x d W 9 0 O z p b J n F 1 b 3 Q 7 U 2 V j d G l v b j E v 5 a + + 6 L G h 5 p e l X + W t p u e / k u a U r + a P t C 9 B d X R v U m V t b 3 Z l Z E N v b H V t b n M x L n v m n I g s M H 0 m c X V v d D s s J n F 1 b 3 Q 7 U 2 V j d G l v b j E v 5 a + + 6 L G h 5 p e l X + W t p u e / k u a U r + a P t C 9 B d X R v U m V t b 3 Z l Z E N v b H V t b n M x L n v l r 7 7 o s a H m l 6 V f 5 a 2 m 5 7 + S 5 p S v 5 o + 0 L D F 9 J n F 1 b 3 Q 7 L C Z x d W 9 0 O 1 N l Y 3 R p b 2 4 x L + W v v u i x o e a X p V / l r a b n v 5 L m l K / m j 7 Q v Q X V 0 b 1 J l b W 9 2 Z W R D b 2 x 1 b W 5 z M S 5 7 4 4 K r 4 4 K m 4 4 O z 4 4 O I L D J 9 J n F 1 b 3 Q 7 L C Z x d W 9 0 O 1 N l Y 3 R p b 2 4 x L + W v v u i x o e a X p V / l r a b n v 5 L m l K / m j 7 Q v Q X V 0 b 1 J l b W 9 2 Z W R D b 2 x 1 b W 5 z M S 5 7 4 4 K k 4 4 O z 4 4 O H 4 4 O D 4 4 K v 4 4 K 5 L D N 9 J n F 1 b 3 Q 7 X S w m c X V v d D t S Z W x h d G l v b n N o a X B J b m Z v J n F 1 b 3 Q 7 O l t d f S I g L z 4 8 L 1 N 0 Y W J s Z U V u d H J p Z X M + P C 9 J d G V t P j x J d G V t P j x J d G V t T G 9 j Y X R p b 2 4 + P E l 0 Z W 1 U e X B l P k Z v c m 1 1 b G E 8 L 0 l 0 Z W 1 U e X B l P j x J d G V t U G F 0 a D 5 T Z W N 0 a W 9 u M S 8 l R T U l Q U Y l Q k U l R T g l Q j E l Q T E l R T Y l O T c l Q T V f J U U 1 J U F E J U E 2 J U U 3 J U J G J T k y J U U 2 J T k 0 J U F G J U U 2 J T h G J U I 0 L y V F M y U 4 M i V C R C V F M y U 4 M y V C Q y V F M y U 4 M i V C O T w v S X R l b V B h d G g + P C 9 J d G V t T G 9 j Y X R p b 2 4 + P F N 0 Y W J s Z U V u d H J p Z X M g L z 4 8 L 0 l 0 Z W 0 + P E l 0 Z W 0 + P E l 0 Z W 1 M b 2 N h d G l v b j 4 8 S X R l b V R 5 c G U + R m 9 y b X V s Y T w v S X R l b V R 5 c G U + P E l 0 Z W 1 Q Y X R o P l N l Y 3 R p b 2 4 x L y V F N S V B R i V C R S V F O C V C M S V B M S V F N i U 5 N y V B N V 8 l R T U l Q U Q l Q T Y l R T c l Q k Y l O T I l R T Y l O T Q l Q U Y l R T Y l O E Y l Q j Q v J U U 4 J U J G J U J E J U U 1 J T h B J U E w J U U z J T g x J T k 1 J U U z J T g y J T h D J U U z J T g x J T l G J U U z J T g y J U F C J U U z J T g y J U I 5 J U U z J T g y J U J G J U U z J T g z J U E w J U U 1 J T g 4 J T k 3 P C 9 J d G V t U G F 0 a D 4 8 L 0 l 0 Z W 1 M b 2 N h d G l v b j 4 8 U 3 R h Y m x l R W 5 0 c m l l c y A v P j w v S X R l b T 4 8 S X R l b T 4 8 S X R l b U x v Y 2 F 0 a W 9 u P j x J d G V t V H l w Z T 5 G b 3 J t d W x h P C 9 J d G V t V H l w Z T 4 8 S X R l b V B h d G g + U 2 V j d G l v b j E v J U U 1 J U F G J U J F J U U 4 J U I x J U E x J U U 2 J T k 3 J U E 1 X y V F N S V B R C V B N i V F N y V C R i U 5 M i V F N i U 5 N C V B R i V F N i U 4 R i V C N C 8 l R T Q l Q j g l Q T Y l R T M l O D E l Q j k l R T Y l O U I l Q k Y l R T M l O D E l O D g l R T M l O D I l O D k l R T M l O D I l O E M l R T M l O D E l O U Y l R T g l Q T E l O E M 8 L 0 l 0 Z W 1 Q Y X R o P j w v S X R l b U x v Y 2 F 0 a W 9 u P j x T d G F i b G V F b n R y a W V z I C 8 + P C 9 J d G V t P j x J d G V t P j x J d G V t T G 9 j Y X R p b 2 4 + P E l 0 Z W 1 U e X B l P k Z v c m 1 1 b G E 8 L 0 l 0 Z W 1 U e X B l P j x J d G V t U G F 0 a D 5 T Z W N 0 a W 9 u M S 8 l R T U l Q U Y l Q k U l R T g l Q j E l Q T E l R T Y l O T c l Q T V f J U U 1 J U F E J U E 2 J U U 3 J U J G J T k y J U U 2 J T k 0 J U F G J U U 2 J T h G J U I 0 L y V F N S U 4 O S U 4 Q S V F O S U 5 O S V B N C V F M y U 4 M S U 5 N S V F M y U 4 M i U 4 Q y V F M y U 4 M S U 5 R i V F N C V C Q i U 5 N i V F M y U 4 M S V B R S V F N S U 4 O C U 5 N z w v S X R l b V B h d G g + P C 9 J d G V t T G 9 j Y X R p b 2 4 + P F N 0 Y W J s Z U V u d H J p Z X M g L z 4 8 L 0 l 0 Z W 0 + P E l 0 Z W 0 + P E l 0 Z W 1 M b 2 N h d G l v b j 4 8 S X R l b V R 5 c G U + R m 9 y b X V s Y T w v S X R l b V R 5 c G U + P E l 0 Z W 1 Q Y X R o P l N l Y 3 R p b 2 4 x L y V F N S V B R i V C R S V F O C V C M S V B M S V F N i U 5 N y V B N V 8 l R T U l Q U Q l Q T Y l R T c l Q k Y l O T I l R T Y l O T Q l Q U Y l R T Y l O E Y l Q j Q v J U U z J T g y J U I w J U U z J T g z J U F C J U U z J T g z J U J D J U U z J T g z J T k 3 J U U 1 J T h D J T k 2 J U U z J T g x J T k 1 J U U z J T g y J T h D J U U z J T g x J T l G J U U 4 J U E x J T h D P C 9 J d G V t U G F 0 a D 4 8 L 0 l 0 Z W 1 M b 2 N h d G l v b j 4 8 U 3 R h Y m x l R W 5 0 c m l l c y A v P j w v S X R l b T 4 8 S X R l b T 4 8 S X R l b U x v Y 2 F 0 a W 9 u P j x J d G V t V H l w Z T 5 G b 3 J t d W x h P C 9 J d G V t V H l w Z T 4 8 S X R l b V B h d G g + U 2 V j d G l v b j E v J U U 1 J U F G J U J F J U U 4 J U I x J U E x J U U 2 J T k 3 J U E 1 X y V F N S V B R C V B N i V F N y V C R i U 5 M i V F N i U 5 N C V B R i V F N i U 4 R i V C N C 8 l R T g l Q k Y l Q k Q l R T U l O E E l Q T A l R T M l O D E l O T U l R T M l O D I l O E M l R T M l O D E l O U Y l R T M l O D I l Q U I l R T M l O D I l Q j k l R T M l O D I l Q k Y l R T M l O D M l Q T A 8 L 0 l 0 Z W 1 Q Y X R o P j w v S X R l b U x v Y 2 F 0 a W 9 u P j x T d G F i b G V F b n R y a W V z I C 8 + P C 9 J d G V t P j x J d G V t P j x J d G V t T G 9 j Y X R p b 2 4 + P E l 0 Z W 1 U e X B l P k Z v c m 1 1 b G E 8 L 0 l 0 Z W 1 U e X B l P j x J d G V t U G F 0 a D 5 T Z W N 0 a W 9 u M S 8 l R T U l Q U Y l Q k U l R T g l Q j E l Q T E l R T Y l O T c l Q T V f J U U 1 J U F E J U E 2 J U U 3 J U J G J T k y J U U 2 J T k 0 J U F G J U U 2 J T h G J U I 0 L y V F N i U 4 Q S V C R C V F N S U 4 N y V C Q S V F M y U 4 M S U 5 N y V F M y U 4 M S U 5 R i V F N S U 4 M C V B N D w v S X R l b V B h d G g + P C 9 J d G V t T G 9 j Y X R p b 2 4 + P F N 0 Y W J s Z U V u d H J p Z X M g L z 4 8 L 0 l 0 Z W 0 + P E l 0 Z W 0 + P E l 0 Z W 1 M b 2 N h d G l v b j 4 8 S X R l b V R 5 c G U + R m 9 y b X V s Y T w v S X R l b V R 5 c G U + P E l 0 Z W 1 Q Y X R o P l N l Y 3 R p b 2 4 x L y V F N S V B R i V C R S V F O C V C M S V B M S V F N i U 5 N y V B N V 8 l R T U l Q U Q l Q T Y l R T c l Q k Y l O T I l R T Y l O T Q l Q U Y l R T Y l O E Y l Q j Q v J U U 1 J T g 5 J T h B J U U 5 J T k 5 J U E 0 J U U z J T g x J T k 1 J U U z J T g y J T h D J U U z J T g x J T l G J U U 0 J U J C J T k 2 J U U z J T g x J U F F J U U 1 J T g 4 J T k 3 M T w v S X R l b V B h d G g + P C 9 J d G V t T G 9 j Y X R p b 2 4 + P F N 0 Y W J s Z U V u d H J p Z X M g L z 4 8 L 0 l 0 Z W 0 + P E l 0 Z W 0 + P E l 0 Z W 1 M b 2 N h d G l v b j 4 8 S X R l b V R 5 c G U + R m 9 y b X V s Y T w v S X R l b V R 5 c G U + P E l 0 Z W 1 Q Y X R o P l N l Y 3 R p b 2 4 x L y V F N S V B R i V C R S V F O C V C M S V B M S V F N i U 5 N y V B N V 8 l R T U l Q U Q l Q T Y l R T c l Q k Y l O T I l R T Y l O T Q l Q U Y l R T Y l O E Y l Q j Q v J U U z J T g z J T l F J U U z J T g z J U J D J U U z J T g y J U I 4 J U U z J T g x J T k 1 J U U z J T g y J T h D J U U z J T g x J T l G J U U z J T g y J U F G J U U z J T g y J U E 4 J U U z J T g z J U F B J U U 2 J T k 1 J U I w P C 9 J d G V t U G F 0 a D 4 8 L 0 l 0 Z W 1 M b 2 N h d G l v b j 4 8 U 3 R h Y m x l R W 5 0 c m l l c y A v P j w v S X R l b T 4 8 S X R l b T 4 8 S X R l b U x v Y 2 F 0 a W 9 u P j x J d G V t V H l w Z T 5 G b 3 J t d W x h P C 9 J d G V t V H l w Z T 4 8 S X R l b V B h d G g + U 2 V j d G l v b j E v J U U 1 J U F G J U J F J U U 4 J U I x J U E x J U U 2 J T k 3 J U E 1 X y V F N S V B R C V B N i V F N y V C R i U 5 M i V F N i U 5 N C V B R i V F N i U 4 R i V C N C 8 l R T g l Q k Y l Q k Q l R T U l O E E l Q T A l R T M l O D E l O T U l R T M l O D I l O E M l R T M l O D E l O U Y l R T M l O D I l Q T Q l R T M l O D M l Q j M l R T M l O D M l O D c l R T M l O D M l O D M l R T M l O D I l Q U Y l R T M l O D I l Q j k 8 L 0 l 0 Z W 1 Q Y X R o P j w v S X R l b U x v Y 2 F 0 a W 9 u P j x T d G F i b G V F b n R y a W V z I C 8 + P C 9 J d G V t P j x J d G V t P j x J d G V t T G 9 j Y X R p b 2 4 + P E l 0 Z W 1 U e X B l P k Z v c m 1 1 b G E 8 L 0 l 0 Z W 1 U e X B l P j x J d G V t U G F 0 a D 5 T Z W N 0 a W 9 u M S 8 l R T U l Q U Y l Q k U l R T g l Q j E l Q T E l R T Y l O T c l Q T U l R T Q l Q k I l Q j Y l R T Y l O T U l Q j B f J U U 1 J U F E J U E 2 J U U 3 J U J G J T k y J U U 2 J T k 0 J U F G J U U 2 J T h G J U I 0 P C 9 J d G V t U G F 0 a D 4 8 L 0 l 0 Z W 1 M b 2 N h d G l v b j 4 8 U 3 R h Y m x l R W 5 0 c m l l c z 4 8 R W 5 0 c n k g V H l w Z T 0 i U X V l c n l J R C I g V m F s d W U 9 I n N i M W F h Y z Y 1 N C 0 2 N T d j L T R j M m E t Y m E 1 Y i 0 2 M m Y w M W M z N j E w M W U i I C 8 + P E V u d H J 5 I F R 5 c G U 9 I k Z p b G x F b m F i b G V k I i B W Y W x 1 Z T 0 i b D A i I C 8 + P E V u d H J 5 I F R 5 c G U 9 I k Z p b G x P Y m p l Y 3 R U e X B l I i B W Y W x 1 Z T 0 i c 0 N v b m 5 l Y 3 R p b 2 5 P b m x 5 I i A v P j x F b n R y e S B U e X B l P S J G a W x s V G 9 E Y X R h T W 9 k Z W x F b m F i b G V k I i B W Y W x 1 Z T 0 i b D A i I C 8 + P E V u d H J 5 I F R 5 c G U 9 I k l z U H J p d m F 0 Z S I g V m F s d W U 9 I m w w I i A v P j x F b n R y e S B U e X B l P S J C d W Z m Z X J O Z X h 0 U m V m c m V z a C I g V m F s d W U 9 I m w x I i A v P j x F b n R y e S B U e X B l P S J S Z X N 1 b H R U e X B l I i B W Y W x 1 Z T 0 i c 1 R h Y m x l I i A v P j x F b n R y e S B U e X B l P S J O Y W 1 l V X B k Y X R l Z E F m d G V y R m l s b C I g V m F s d W U 9 I m w w I i A v P j x F b n R y e S B U e X B l P S J O Y X Z p Z 2 F 0 a W 9 u U 3 R l c E 5 h b W U i I F Z h b H V l P S J z 4 4 O K 4 4 O T 4 4 K y 4 4 O 8 4 4 K 3 4 4 O n 4 4 O z I i A v P j x F b n R y e S B U e X B l P S J G a W x s Z W R D b 2 1 w b G V 0 Z V J l c 3 V s d F R v V 2 9 y a 3 N o Z W V 0 I i B W Y W x 1 Z T 0 i b D E i I C 8 + P E V u d H J 5 I F R 5 c G U 9 I k Z p b G x D b 2 x 1 b W 5 U e X B l c y I g V m F s d W U 9 I n N B d 1 U 9 I i A v P j x F b n R y e S B U e X B l P S J G a W x s Q 2 9 s d W 1 u T m F t Z X M i I F Z h b H V l P S J z W y Z x d W 9 0 O + a c i C Z x d W 9 0 O y w m c X V v d D v j g q v j g q b j g 7 P j g 4 g m c X V v d D t d I i A v P j x F b n R y e S B U e X B l P S J G a W x s U 3 R h d H V z I i B W Y W x 1 Z T 0 i c 0 N v b X B s Z X R l I i A v P j x F b n R y e S B U e X B l P S J G a W x s Q 2 9 1 b n Q i I F Z h b H V l P S J s O C I g L z 4 8 R W 5 0 c n k g V H l w Z T 0 i U X V l c n l H c m 9 1 c E l E I i B W Y W x 1 Z T 0 i c z F k N j R j N T J j L T k 3 N 2 M t N D g z O C 0 4 M T M 5 L W R h M z Z i Y m I 5 N z k 3 Z C I g L z 4 8 R W 5 0 c n k g V H l w Z T 0 i U m V j b 3 Z l c n l U Y X J n Z X R T a G V l d C I g V m F s d W U 9 I n P j g q / j g q j j g 6 r n t Z D m n p w i I C 8 + P E V u d H J 5 I F R 5 c G U 9 I l J l Y 2 9 2 Z X J 5 V G F y Z 2 V 0 Q 2 9 s d W 1 u I i B W Y W x 1 Z T 0 i b D E 4 I i A v P j x F b n R y e S B U e X B l P S J S Z W N v d m V y e V R h c m d l d F J v d y I g V m F s d W U 9 I m w 2 N y I g L z 4 8 R W 5 0 c n k g V H l w Z T 0 i T G 9 h Z G V k V G 9 B b m F s e X N p c 1 N l c n Z p Y 2 V z I i B W Y W x 1 Z T 0 i b D A i I C 8 + P E V u d H J 5 I F R 5 c G U 9 I k Z p b G x M Y X N 0 V X B k Y X R l Z C I g V m F s d W U 9 I m Q y M D I 2 L T A z L T E z V D E z O j I w O j A 4 L j I w O T g y M T h a I i A v P j x F b n R y e S B U e X B l P S J G a W x s R X J y b 3 J D b 3 V u d C I g V m F s d W U 9 I m w w I i A v P j x F b n R y e S B U e X B l P S J G a W x s R X J y b 3 J D b 2 R l I i B W Y W x 1 Z T 0 i c 1 V u a 2 5 v d 2 4 i I C 8 + P E V u d H J 5 I F R 5 c G U 9 I k F k Z G V k V G 9 E Y X R h T W 9 k Z W w i I F Z h b H V l P S J s M C I g L z 4 8 R W 5 0 c n k g V H l w Z T 0 i U m V s Y X R p b 2 5 z a G l w S W 5 m b 0 N v b n R h a W 5 l c i I g V m F s d W U 9 I n N 7 J n F 1 b 3 Q 7 Y 2 9 s d W 1 u Q 2 9 1 b n Q m c X V v d D s 6 M i w m c X V v d D t r Z X l D b 2 x 1 b W 5 O Y W 1 l c y Z x d W 9 0 O z p b X S w m c X V v d D t x d W V y e V J l b G F 0 a W 9 u c 2 h p c H M m c X V v d D s 6 W 1 0 s J n F 1 b 3 Q 7 Y 2 9 s d W 1 u S W R l b n R p d G l l c y Z x d W 9 0 O z p b J n F 1 b 3 Q 7 U 2 V j d G l v b j E v 5 a + + 6 L G h 5 p e l 5 L u 2 5 p W w X + W t p u e / k u a U r + a P t C 9 B d X R v U m V t b 3 Z l Z E N v b H V t b n M x L n v m n I g s M H 0 m c X V v d D s s J n F 1 b 3 Q 7 U 2 V j d G l v b j E v 5 a + + 6 L G h 5 p e l 5 L u 2 5 p W w X + W t p u e / k u a U r + a P t C 9 B d X R v U m V t b 3 Z l Z E N v b H V t b n M x L n v j g q v j g q b j g 7 P j g 4 g s M X 0 m c X V v d D t d L C Z x d W 9 0 O 0 N v b H V t b k N v d W 5 0 J n F 1 b 3 Q 7 O j I s J n F 1 b 3 Q 7 S 2 V 5 Q 2 9 s d W 1 u T m F t Z X M m c X V v d D s 6 W 1 0 s J n F 1 b 3 Q 7 Q 2 9 s d W 1 u S W R l b n R p d G l l c y Z x d W 9 0 O z p b J n F 1 b 3 Q 7 U 2 V j d G l v b j E v 5 a + + 6 L G h 5 p e l 5 L u 2 5 p W w X + W t p u e / k u a U r + a P t C 9 B d X R v U m V t b 3 Z l Z E N v b H V t b n M x L n v m n I g s M H 0 m c X V v d D s s J n F 1 b 3 Q 7 U 2 V j d G l v b j E v 5 a + + 6 L G h 5 p e l 5 L u 2 5 p W w X + W t p u e / k u a U r + a P t C 9 B d X R v U m V t b 3 Z l Z E N v b H V t b n M x L n v j g q v j g q b j g 7 P j g 4 g s M X 0 m c X V v d D t d L C Z x d W 9 0 O 1 J l b G F 0 a W 9 u c 2 h p c E l u Z m 8 m c X V v d D s 6 W 1 1 9 I i A v P j w v U 3 R h Y m x l R W 5 0 c m l l c z 4 8 L 0 l 0 Z W 0 + P E l 0 Z W 0 + P E l 0 Z W 1 M b 2 N h d G l v b j 4 8 S X R l b V R 5 c G U + R m 9 y b X V s Y T w v S X R l b V R 5 c G U + P E l 0 Z W 1 Q Y X R o P l N l Y 3 R p b 2 4 x L y V F N S V B R i V C R S V F O C V C M S V B M S V F N i U 5 N y V B N S V F N C V C Q i V C N i V F N i U 5 N S V C M F 8 l R T U l Q U Q l Q T Y l R T c l Q k Y l O T I l R T Y l O T Q l Q U Y l R T Y l O E Y l Q j Q v J U U z J T g y J U J E J U U z J T g z J U J D J U U z J T g y J U I 5 P C 9 J d G V t U G F 0 a D 4 8 L 0 l 0 Z W 1 M b 2 N h d G l v b j 4 8 U 3 R h Y m x l R W 5 0 c m l l c y A v P j w v S X R l b T 4 8 S X R l b T 4 8 S X R l b U x v Y 2 F 0 a W 9 u P j x J d G V t V H l w Z T 5 G b 3 J t d W x h P C 9 J d G V t V H l w Z T 4 8 S X R l b V B h d G g + U 2 V j d G l v b j E v J U U 1 J U F G J U J F J U U 4 J U I x J U E x J U U 2 J T k 3 J U E 1 J U U 0 J U J C J U I 2 J U U 2 J T k 1 J U I w X y V F N S V B R C V B N i V F N y V C R i U 5 M i V F N i U 5 N C V B R i V F N i U 4 R i V C N C 8 l R T U l O D k l O E E l R T k l O T k l Q T Q l R T M l O D E l O T U l R T M l O D I l O E M l R T M l O D E l O U Y l R T U l O D g l O T c 8 L 0 l 0 Z W 1 Q Y X R o P j w v S X R l b U x v Y 2 F 0 a W 9 u P j x T d G F i b G V F b n R y a W V z I C 8 + P C 9 J d G V t P j x J d G V t P j x J d G V t T G 9 j Y X R p b 2 4 + P E l 0 Z W 1 U e X B l P k Z v c m 1 1 b G E 8 L 0 l 0 Z W 1 U e X B l P j x J d G V t U G F 0 a D 5 T Z W N 0 a W 9 u M S 8 l R T U l Q U Y l Q k U l R T g l Q j E l Q T E l R T Y l O T c l Q T U l R T Q l Q k I l Q j Y l R T Y l O T U l Q j B f J U U 1 J U F E J U E 2 J U U 3 J U J G J T k y J U U 2 J T k 0 J U F G J U U 2 J T h G J U I 0 L y V F M y U 4 M i V C M C V F M y U 4 M y V B Q i V F M y U 4 M y V C Q y V F M y U 4 M y U 5 N y V F N S U 4 Q y U 5 N i V F M y U 4 M S U 5 N S V F M y U 4 M i U 4 Q y V F M y U 4 M S U 5 R i V F O C V B M S U 4 Q z w v S X R l b V B h d G g + P C 9 J d G V t T G 9 j Y X R p b 2 4 + P F N 0 Y W J s Z U V u d H J p Z X M g L z 4 8 L 0 l 0 Z W 0 + P E l 0 Z W 0 + P E l 0 Z W 1 M b 2 N h d G l v b j 4 8 S X R l b V R 5 c G U + R m 9 y b X V s Y T w v S X R l b V R 5 c G U + P E l 0 Z W 1 Q Y X R o P l N l Y 3 R p b 2 4 x L y V F O S U 5 N i U 4 Q i V F N S U 4 M i V B Q y V F N i U 5 N S V C M F 8 l R T U l O E E l Q T A l R T c l Q U U l O T c l R T k l O T k l Q T Q l R T U l Q T Q l O T Y l R T Y l O T c l Q T U l R T Q l Q k I l Q j Y l R T Y l O T U l Q j B f J U U 1 J U F E J U E 2 J U U 3 J U J G J T k y J U U 2 J T k 0 J U F G J U U 2 J T h G J U I 0 P C 9 J d G V t U G F 0 a D 4 8 L 0 l 0 Z W 1 M b 2 N h d G l v b j 4 8 U 3 R h Y m x l R W 5 0 c m l l c z 4 8 R W 5 0 c n k g V H l w Z T 0 i U X V l c n l J R C I g V m F s d W U 9 I n M 5 Y z I w N G Z l Y y 1 j O T d m L T Q w O G M t Y W Y x M S 0 y N D I z Y T k 2 N D Y 2 O T A i I C 8 + P E V u d H J 5 I F R 5 c G U 9 I k Z p b G x F b m F i b G V k I i B W Y W x 1 Z T 0 i b D A i I C 8 + P E V u d H J 5 I F R 5 c G U 9 I k Z p b G x P Y m p l Y 3 R U e X B l I i B W Y W x 1 Z T 0 i c 0 N v b m 5 l Y 3 R p b 2 5 P b m x 5 I i A v P j x F b n R y e S B U e X B l P S J G a W x s V G 9 E Y X R h T W 9 k Z W x F b m F i b G V k I i B W Y W x 1 Z T 0 i b D A i I C 8 + P E V u d H J 5 I F R 5 c G U 9 I k l z U H J p d m F 0 Z S I g V m F s d W U 9 I m w w I i A v P j x F b n R y e S B U e X B l P S J C d W Z m Z X J O Z X h 0 U m V m c m V z a C I g V m F s d W U 9 I m w x I i A v P j x F b n R y e S B U e X B l P S J S Z X N 1 b H R U e X B l I i B W Y W x 1 Z T 0 i c 1 R h Y m x l I i A v P j x F b n R y e S B U e X B l P S J O Y W 1 l V X B k Y X R l Z E F m d G V y R m l s b C I g V m F s d W U 9 I m w x I i A v P j x F b n R y e S B U e X B l P S J O Y X Z p Z 2 F 0 a W 9 u U 3 R l c E 5 h b W U i I F Z h b H V l P S J z 4 4 O K 4 4 O T 4 4 K y 4 4 O 8 4 4 K 3 4 4 O n 4 4 O z I i A v P j x F b n R y e S B U e X B l P S J G a W x s Z W R D b 2 1 w b G V 0 Z V J l c 3 V s d F R v V 2 9 y a 3 N o Z W V 0 I i B W Y W x 1 Z T 0 i b D A i I C 8 + P E V u d H J 5 I F R 5 c G U 9 I k x v Y W R l Z F R v Q W 5 h b H l z a X N T Z X J 2 a W N l c y I g V m F s d W U 9 I m w w I i A v P j x F b n R y e S B U e X B l P S J G a W x s U 3 R h d H V z I i B W Y W x 1 Z T 0 i c 0 N v b X B s Z X R l I i A v P j x F b n R y e S B U e X B l P S J R d W V y e U d y b 3 V w S U Q i I F Z h b H V l P S J z M W Q 2 N G M 1 M m M t O T c 3 Y y 0 0 O D M 4 L T g x M z k t Z G E z N m J i Y j k 3 O T d k I i A v P j x F b n R y e S B U e X B l P S J G a W x s T G F z d F V w Z G F 0 Z W Q i I F Z h b H V l P S J k M j A y N i 0 w M y 0 w N 1 Q x M j o y N j o w N y 4 0 M T I y O D A 0 W i I g L z 4 8 R W 5 0 c n k g V H l w Z T 0 i R m l s b E V y c m 9 y Q 2 9 k Z S I g V m F s d W U 9 I n N V b m t u b 3 d u I i A v P j x F b n R y e S B U e X B l P S J B Z G R l Z F R v R G F 0 Y U 1 v Z G V s I i B W Y W x 1 Z T 0 i b D A i I C 8 + P C 9 T d G F i b G V F b n R y a W V z P j w v S X R l b T 4 8 S X R l b T 4 8 S X R l b U x v Y 2 F 0 a W 9 u P j x J d G V t V H l w Z T 5 G b 3 J t d W x h P C 9 J d G V t V H l w Z T 4 8 S X R l b V B h d G g + U 2 V j d G l v b j E v J U U 5 J T k 2 J T h C J U U 1 J T g y J U F D J U U 2 J T k 1 J U I w X y V F N S U 4 Q S V B M C V F N y V B R S U 5 N y V F O S U 5 O S V B N C V F N S V B N C U 5 N i V F N i U 5 N y V B N S V F N C V C Q i V C N i V F N i U 5 N S V C M F 8 l R T U l Q U Q l Q T Y l R T c l Q k Y l O T I l R T Y l O T Q l Q U Y l R T Y l O E Y l Q j Q v J U U z J T g y J U J E J U U z J T g z J U J D J U U z J T g y J U I 5 P C 9 J d G V t U G F 0 a D 4 8 L 0 l 0 Z W 1 M b 2 N h d G l v b j 4 8 U 3 R h Y m x l R W 5 0 c m l l c y A v P j w v S X R l b T 4 8 S X R l b T 4 8 S X R l b U x v Y 2 F 0 a W 9 u P j x J d G V t V H l w Z T 5 G b 3 J t d W x h P C 9 J d G V t V H l w Z T 4 8 S X R l b V B h d G g + U 2 V j d G l v b j E v J U U 5 J T k 2 J T h C J U U 1 J T g y J U F D J U U 2 J T k 1 J U I w X y V F N S U 4 Q S V B M C V F N y V B R S U 5 N y V F O S U 5 O S V B N C V F N S V B N C U 5 N i V F N i U 5 N y V B N S V F N C V C Q i V C N i V F N i U 5 N S V C M F 8 l R T U l Q U Q l Q T Y l R T c l Q k Y l O T I l R T Y l O T Q l Q U Y l R T Y l O E Y l Q j Q v J U U 1 J T g 5 J T h B J U U 5 J T k 5 J U E 0 J U U z J T g x J T k 1 J U U z J T g y J T h D J U U z J T g x J T l G J U U 1 J T g 4 J T k 3 P C 9 J d G V t U G F 0 a D 4 8 L 0 l 0 Z W 1 M b 2 N h d G l v b j 4 8 U 3 R h Y m x l R W 5 0 c m l l c y A v P j w v S X R l b T 4 8 S X R l b T 4 8 S X R l b U x v Y 2 F 0 a W 9 u P j x J d G V t V H l w Z T 5 G b 3 J t d W x h P C 9 J d G V t V H l w Z T 4 8 S X R l b V B h d G g + U 2 V j d G l v b j E v J U U 5 J T k 2 J T h C J U U 1 J T g y J U F D J U U 2 J T k 1 J U I w X y V F N S U 4 Q S V B M C V F N y V B R S U 5 N y V F O S U 5 O S V B N C V F N S V B N C U 5 N i V F N i U 5 N y V B N S V F N C V C Q i V C N i V F N i U 5 N S V C M F 8 l R T U l Q U Q l Q T Y l R T c l Q k Y l O T I l R T Y l O T Q l Q U Y l R T Y l O E Y l Q j Q v J U U z J T g z J T k 1 J U U z J T g y J U E z J U U z J T g z J U F C J U U z J T g y J U J G J U U z J T g z J U J D J U U z J T g x J T k 1 J U U z J T g y J T h D J U U z J T g x J T l G J U U 4 J U E x J T h D P C 9 J d G V t U G F 0 a D 4 8 L 0 l 0 Z W 1 M b 2 N h d G l v b j 4 8 U 3 R h Y m x l R W 5 0 c m l l c y A v P j w v S X R l b T 4 8 S X R l b T 4 8 S X R l b U x v Y 2 F 0 a W 9 u P j x J d G V t V H l w Z T 5 G b 3 J t d W x h P C 9 J d G V t V H l w Z T 4 8 S X R l b V B h d G g + U 2 V j d G l v b j E v J U U 5 J T k 2 J T h C J U U 1 J T g y J U F D J U U 2 J T k 1 J U I w X y V F N S U 4 Q S V B M C V F N y V B R S U 5 N y V F O S U 5 O S V B N C V F N S V B N C U 5 N i V F N i U 5 N y V B N S V F N C V C Q i V C N i V F N i U 5 N S V C M F 8 l R T U l Q U Q l Q T Y l R T c l Q k Y l O T I l R T Y l O T Q l Q U Y l R T Y l O E Y l Q j Q v J U U z J T g y J U I w J U U z J T g z J U F C J U U z J T g z J U J D J U U z J T g z J T k 3 J U U 1 J T h D J T k 2 J U U z J T g x J T k 1 J U U z J T g y J T h D J U U z J T g x J T l G J U U 4 J U E x J T h D P C 9 J d G V t U G F 0 a D 4 8 L 0 l 0 Z W 1 M b 2 N h d G l v b j 4 8 U 3 R h Y m x l R W 5 0 c m l l c y A v P j w v S X R l b T 4 8 S X R l b T 4 8 S X R l b U x v Y 2 F 0 a W 9 u P j x J d G V t V H l w Z T 5 G b 3 J t d W x h P C 9 J d G V t V H l w Z T 4 8 S X R l b V B h d G g + U 2 V j d G l v b j E v J U U 5 J T k 2 J T h C J U U 1 J T g y J U F D J U U 2 J T k 1 J U I w X y V F N S U 4 Q S V B M C V F N y V B R S U 5 N y V F O S U 5 O S V B N C V F N S V B N C U 5 N i V F N i U 5 N y V B N V 8 l R T U l Q U Q l Q T Y l R T c l Q k Y l O T I l R T Y l O T Q l Q U Y l R T Y l O E Y l Q j Q 8 L 0 l 0 Z W 1 Q Y X R o P j w v S X R l b U x v Y 2 F 0 a W 9 u P j x T d G F i b G V F b n R y a W V z P j x F b n R y e S B U e X B l P S J R d W V y e U l E I i B W Y W x 1 Z T 0 i c 2 I z N W I w N z Z i L T J h N z A t N G E 2 Y i 0 5 Z D d j L T k y M j E 3 N z g 5 N z Q z Y S I g L z 4 8 R W 5 0 c n k g V H l w Z T 0 i T G 9 h Z G V k V G 9 B b m F s e X N p c 1 N l c n Z p Y 2 V z I i B W Y W x 1 Z T 0 i b D A i I C 8 + P E V u d H J 5 I F R 5 c G U 9 I k Z p b G x F b m F i b G V k I i B W Y W x 1 Z T 0 i b D E i I C 8 + P E V u d H J 5 I F R 5 c G U 9 I k Z p b G x P Y m p l Y 3 R U e X B l I i B W Y W x 1 Z T 0 i c 1 R h Y m x l I i A v P j x F b n R y e S B U e X B l P S J G a W x s V G 9 E Y X R h T W 9 k Z W x F b m F i b G V k I i B W Y W x 1 Z T 0 i b D A i I C 8 + P E V u d H J 5 I F R 5 c G U 9 I k l z U H J p d m F 0 Z S I g V m F s d W U 9 I m w w I i A v P j x F b n R y e S B U e X B l P S J C d W Z m Z X J O Z X h 0 U m V m c m V z a C I g V m F s d W U 9 I m w x I i A v P j x F b n R y e S B U e X B l P S J S Z X N 1 b H R U e X B l I i B W Y W x 1 Z T 0 i c 1 R h Y m x l I i A v P j x F b n R y e S B U e X B l P S J O Y W 1 l V X B k Y X R l Z E F m d G V y R m l s b C I g V m F s d W U 9 I m w w I i A v P j x F b n R y e S B U e X B l P S J O Y X Z p Z 2 F 0 a W 9 u U 3 R l c E 5 h b W U i I F Z h b H V l P S J z 4 4 O K 4 4 O T 4 4 K y 4 4 O 8 4 4 K 3 4 4 O n 4 4 O z I i A v P j x F b n R y e S B U e X B l P S J G a W x s Z W R D b 2 1 w b G V 0 Z V J l c 3 V s d F R v V 2 9 y a 3 N o Z W V 0 I i B W Y W x 1 Z T 0 i b D E i I C 8 + P E V u d H J 5 I F R 5 c G U 9 I k Z p b G x U Y X J n Z X Q i I F Z h b H V l P S J z 6 Z a L 5 Y K s 5 p W w X + W K o O e u l + m Z p O W k l u a X p V / l r a b n v 5 L m l K / m j 7 Q i I C 8 + P E V u d H J 5 I F R 5 c G U 9 I l J l Y 2 9 2 Z X J 5 V G F y Z 2 V 0 U 2 h l Z X Q i I F Z h b H V l P S J z 4 4 K v 4 4 K o 4 4 O q 5 7 W Q 5 p 6 c X + W t p u e / k u a U r + a P t C I g L z 4 8 R W 5 0 c n k g V H l w Z T 0 i U m V j b 3 Z l c n l U Y X J n Z X R D b 2 x 1 b W 4 i I F Z h b H V l P S J s O C I g L z 4 8 R W 5 0 c n k g V H l w Z T 0 i U m V j b 3 Z l c n l U Y X J n Z X R S b 3 c i I F Z h b H V l P S J s M T c i I C 8 + P E V u d H J 5 I F R 5 c G U 9 I l F 1 Z X J 5 R 3 J v d X B J R C I g V m F s d W U 9 I n M x Z D Y 0 Y z U y Y y 0 5 N z d j L T Q 4 M z g t O D E z O S 1 k Y T M 2 Y m J i O T c 5 N 2 Q i I C 8 + P E V u d H J 5 I F R 5 c G U 9 I k Z p b G x F c n J v c k N v d W 5 0 I i B W Y W x 1 Z T 0 i b D A i I C 8 + P E V u d H J 5 I F R 5 c G U 9 I k Z p b G x M Y X N 0 V X B k Y X R l Z C I g V m F s d W U 9 I m Q y M D I 2 L T A z L T I 0 V D A 0 O j E w O j M 1 L j U x M j A 5 O T l a I i A v P j x F b n R y e S B U e X B l P S J G a W x s Q 2 9 s d W 1 u V H l w Z X M i I F Z h b H V l P S J z Q X d Z P S I g L z 4 8 R W 5 0 c n k g V H l w Z T 0 i R m l s b E N v b H V t b k 5 h b W V z I i B W Y W x 1 Z T 0 i c 1 s m c X V v d D v m n I g m c X V v d D s s J n F 1 b 3 Q 7 5 Y q g 5 6 6 X 6 Z m k 5 a S W 5 p e l J n F 1 b 3 Q 7 X S I g L z 4 8 R W 5 0 c n k g V H l w Z T 0 i R m l s b F N 0 Y X R 1 c y I g V m F s d W U 9 I n N D b 2 1 w b G V 0 Z S I g L z 4 8 R W 5 0 c n k g V H l w Z T 0 i R m l s b E V y c m 9 y Q 2 9 k Z S I g V m F s d W U 9 I n N V b m t u b 3 d u I i A v P j x F b n R y e S B U e X B l P S J G a W x s Q 2 9 1 b n Q i I F Z h b H V l P S J s M T I i I C 8 + P E V u d H J 5 I F R 5 c G U 9 I k F k Z G V k V G 9 E Y X R h T W 9 k Z W w i I F Z h b H V l P S J s M C I g L z 4 8 R W 5 0 c n k g V H l w Z T 0 i U m V s Y X R p b 2 5 z a G l w S W 5 m b 0 N v b n R h a W 5 l c i I g V m F s d W U 9 I n N 7 J n F 1 b 3 Q 7 Y 2 9 s d W 1 u Q 2 9 1 b n Q m c X V v d D s 6 M i w m c X V v d D t r Z X l D b 2 x 1 b W 5 O Y W 1 l c y Z x d W 9 0 O z p b X S w m c X V v d D t x d W V y e V J l b G F 0 a W 9 u c 2 h p c H M m c X V v d D s 6 W 1 0 s J n F 1 b 3 Q 7 Y 2 9 s d W 1 u S W R l b n R p d G l l c y Z x d W 9 0 O z p b J n F 1 b 3 Q 7 U 2 V j d G l v b j E v 6 Z a L 5 Y K s 5 p W w X + W K o O e u l + m Z p O W k l u a X p V / l r a b n v 5 L m l K / m j 7 Q v Q X V 0 b 1 J l b W 9 2 Z W R D b 2 x 1 b W 5 z M S 5 7 5 p y I L D B 9 J n F 1 b 3 Q 7 L C Z x d W 9 0 O 1 N l Y 3 R p b 2 4 x L + m W i + W C r O a V s F / l i q D n r p f p m a T l p J b m l 6 V f 5 a 2 m 5 7 + S 5 p S v 5 o + 0 L 0 F 1 d G 9 S Z W 1 v d m V k Q 2 9 s d W 1 u c z E u e + W K o O e u l + m Z p O W k l u a X p S w x f S Z x d W 9 0 O 1 0 s J n F 1 b 3 Q 7 Q 2 9 s d W 1 u Q 2 9 1 b n Q m c X V v d D s 6 M i w m c X V v d D t L Z X l D b 2 x 1 b W 5 O Y W 1 l c y Z x d W 9 0 O z p b X S w m c X V v d D t D b 2 x 1 b W 5 J Z G V u d G l 0 a W V z J n F 1 b 3 Q 7 O l s m c X V v d D t T Z W N 0 a W 9 u M S / p l o v l g q z m l b B f 5 Y q g 5 6 6 X 6 Z m k 5 a S W 5 p e l X + W t p u e / k u a U r + a P t C 9 B d X R v U m V t b 3 Z l Z E N v b H V t b n M x L n v m n I g s M H 0 m c X V v d D s s J n F 1 b 3 Q 7 U 2 V j d G l v b j E v 6 Z a L 5 Y K s 5 p W w X + W K o O e u l + m Z p O W k l u a X p V / l r a b n v 5 L m l K / m j 7 Q v Q X V 0 b 1 J l b W 9 2 Z W R D b 2 x 1 b W 5 z M S 5 7 5 Y q g 5 6 6 X 6 Z m k 5 a S W 5 p e l L D F 9 J n F 1 b 3 Q 7 X S w m c X V v d D t S Z W x h d G l v b n N o a X B J b m Z v J n F 1 b 3 Q 7 O l t d f S I g L z 4 8 L 1 N 0 Y W J s Z U V u d H J p Z X M + P C 9 J d G V t P j x J d G V t P j x J d G V t T G 9 j Y X R p b 2 4 + P E l 0 Z W 1 U e X B l P k Z v c m 1 1 b G E 8 L 0 l 0 Z W 1 U e X B l P j x J d G V t U G F 0 a D 5 T Z W N 0 a W 9 u M S 8 l R T k l O T Y l O E I l R T U l O D I l Q U M l R T Y l O T U l Q j B f J U U 1 J T h B J U E w J U U 3 J U F F J T k 3 J U U 5 J T k 5 J U E 0 J U U 1 J U E 0 J T k 2 J U U 2 J T k 3 J U E 1 X y V F N S V B R C V B N i V F N y V C R i U 5 M i V F N i U 5 N C V B R i V F N i U 4 R i V C N C 8 l R T M l O D I l Q k Q l R T M l O D M l Q k M l R T M l O D I l Q j k 8 L 0 l 0 Z W 1 Q Y X R o P j w v S X R l b U x v Y 2 F 0 a W 9 u P j x T d G F i b G V F b n R y a W V z I C 8 + P C 9 J d G V t P j x J d G V t P j x J d G V t T G 9 j Y X R p b 2 4 + P E l 0 Z W 1 U e X B l P k Z v c m 1 1 b G E 8 L 0 l 0 Z W 1 U e X B l P j x J d G V t U G F 0 a D 5 T Z W N 0 a W 9 u M S 8 l R T k l O T Y l O E I l R T U l O D I l Q U M l R T Y l O T U l Q j B f J U U 1 J T h B J U E w J U U 3 J U F F J T k 3 J U U 5 J T k 5 J U E 0 J U U 1 J U E 0 J T k 2 J U U 2 J T k 3 J U E 1 X y V F N S V B R C V B N i V F N y V C R i U 5 M i V F N i U 5 N C V B R i V F N i U 4 R i V C N C 8 l R T g l Q k Y l Q k Q l R T U l O E E l Q T A l R T M l O D E l O T U l R T M l O D I l O E M l R T M l O D E l O U Y l R T Y l O U Q l Q T E l R T Q l Q k I l Q j Y l R T U l O D g l O T c 8 L 0 l 0 Z W 1 Q Y X R o P j w v S X R l b U x v Y 2 F 0 a W 9 u P j x T d G F i b G V F b n R y a W V z I C 8 + P C 9 J d G V t P j x J d G V t P j x J d G V t T G 9 j Y X R p b 2 4 + P E l 0 Z W 1 U e X B l P k Z v c m 1 1 b G E 8 L 0 l 0 Z W 1 U e X B l P j x J d G V t U G F 0 a D 5 T Z W N 0 a W 9 u M S 8 l R T k l O T Y l O E I l R T U l O D I l Q U M l R T Y l O T U l Q j B f J U U 1 J T h B J U E w J U U 3 J U F F J T k 3 J U U 5 J T k 5 J U E 0 J U U 1 J U E 0 J T k 2 J U U 2 J T k 3 J U E 1 X y V F N S V B R C V B N i V F N y V C R i U 5 M i V F N i U 5 N C V B R i V F N i U 4 R i V C N C 8 l R T Y l O E M l Q k Y l R T U l O D U l Q T U l R T M l O D E l O T U l R T M l O D I l O E M l R T M l O D E l O U Y l R T U l O E E l Q T A l R T c l Q U U l O T c 8 L 0 l 0 Z W 1 Q Y X R o P j w v S X R l b U x v Y 2 F 0 a W 9 u P j x T d G F i b G V F b n R y a W V z I C 8 + P C 9 J d G V t P j x J d G V t P j x J d G V t T G 9 j Y X R p b 2 4 + P E l 0 Z W 1 U e X B l P k Z v c m 1 1 b G E 8 L 0 l 0 Z W 1 U e X B l P j x J d G V t U G F 0 a D 5 T Z W N 0 a W 9 u M S 8 l R T k l O T Y l O E I l R T U l O D I l Q U M l R T Y l O T U l Q j B f J U U 1 J T h B J U E w J U U 3 J U F F J T k 3 J U U 5 J T k 5 J U E 0 J U U 1 J U E 0 J T k 2 J U U 2 J T k 3 J U E 1 X y V F N S V B R C V B N i V F N y V C R i U 5 M i V F N i U 5 N C V B R i V F N i U 4 R i V C N C 8 l R T g l Q k Y l Q k Q l R T U l O E E l Q T A l R T M l O D E l O T U l R T M l O D I l O E M l R T M l O D E l O U Y l R T Y l O U Q l Q T E l R T Q l Q k I l Q j Y l R T U l O D g l O T c x P C 9 J d G V t U G F 0 a D 4 8 L 0 l 0 Z W 1 M b 2 N h d G l v b j 4 8 U 3 R h Y m x l R W 5 0 c m l l c y A v P j w v S X R l b T 4 8 S X R l b T 4 8 S X R l b U x v Y 2 F 0 a W 9 u P j x J d G V t V H l w Z T 5 G b 3 J t d W x h P C 9 J d G V t V H l w Z T 4 8 S X R l b V B h d G g + U 2 V j d G l v b j E v J U U 5 J T k 2 J T h C J U U 1 J T g y J U F D J U U 2 J T k 1 J U I w X y V F N S U 4 Q S V B M C V F N y V B R S U 5 N y V F O S U 5 O S V B N C V F N S V B N C U 5 N i V F N i U 5 N y V B N V 8 l R T U l Q U Q l Q T Y l R T c l Q k Y l O T I l R T Y l O T Q l Q U Y l R T Y l O E Y l Q j Q v J U U 0 J U I 5 J T k 3 J U U 3 J U F F J T k 3 J U U 2 J U I 4 J T g 4 J U U z J T g x J U J G J U U z J T g x J U F F J U U 1 J T g 4 J T k 3 P C 9 J d G V t U G F 0 a D 4 8 L 0 l 0 Z W 1 M b 2 N h d G l v b j 4 8 U 3 R h Y m x l R W 5 0 c m l l c y A v P j w v S X R l b T 4 8 S X R l b T 4 8 S X R l b U x v Y 2 F 0 a W 9 u P j x J d G V t V H l w Z T 5 G b 3 J t d W x h P C 9 J d G V t V H l w Z T 4 8 S X R l b V B h d G g + U 2 V j d G l v b j E v J U U 5 J T k 2 J T h C J U U 1 J T g y J U F D J U U 2 J T k 1 J U I w X y V F N S U 4 Q S V B M C V F N y V B R S U 5 N y V F O S U 5 O S V B N C V F N S V B N C U 5 N i V F N i U 5 N y V B N V 8 l R T U l Q U Q l Q T Y l R T c l Q k Y l O T I l R T Y l O T Q l Q U Y l R T Y l O E Y l Q j Q v J U U 2 J T h D J U J G J U U 1 J T g 1 J U E 1 J U U z J T g x J T k 1 J U U z J T g y J T h D J U U z J T g x J T l G J U U 1 J T h B J U E w J U U 3 J U F F J T k 3 M T w v S X R l b V B h d G g + P C 9 J d G V t T G 9 j Y X R p b 2 4 + P F N 0 Y W J s Z U V u d H J p Z X M g L z 4 8 L 0 l 0 Z W 0 + P E l 0 Z W 0 + P E l 0 Z W 1 M b 2 N h d G l v b j 4 8 S X R l b V R 5 c G U + R m 9 y b X V s Y T w v S X R l b V R 5 c G U + P E l 0 Z W 1 Q Y X R o P l N l Y 3 R p b 2 4 x L y V F O S U 5 N i U 4 Q i V F N S U 4 M i V B Q y V F N i U 5 N S V C M F 8 l R T U l O E E l Q T A l R T c l Q U U l O T c l R T k l O T k l Q T Q l R T U l Q T Q l O T Y l R T Y l O T c l Q T V f J U U 1 J U F E J U E 2 J U U 3 J U J G J T k y J U U 2 J T k 0 J U F G J U U 2 J T h G J U I 0 L y V F N C V C O C V B N i V F M y U 4 M S V C O S V F N i U 5 Q i V C R i V F M y U 4 M S U 4 O C V F M y U 4 M i U 4 O S V F M y U 4 M i U 4 Q y V F M y U 4 M S U 5 R i V F O C V B M S U 4 Q z w v S X R l b V B h d G g + P C 9 J d G V t T G 9 j Y X R p b 2 4 + P F N 0 Y W J s Z U V u d H J p Z X M g L z 4 8 L 0 l 0 Z W 0 + P E l 0 Z W 0 + P E l 0 Z W 1 M b 2 N h d G l v b j 4 8 S X R l b V R 5 c G U + R m 9 y b X V s Y T w v S X R l b V R 5 c G U + P E l 0 Z W 1 Q Y X R o P l N l Y 3 R p b 2 4 x L y V F O S U 5 N i U 4 Q i V F N S U 4 M i V B Q y V F N i U 5 N S V C M F 8 l R T U l O E E l Q T A l R T c l Q U U l O T c l R T k l O T k l Q T Q l R T U l Q T Q l O T Y l R T Y l O T c l Q T V f J U U 1 J U F E J U E 2 J U U 3 J U J G J T k y J U U 2 J T k 0 J U F G J U U 2 J T h G J U I 0 L y V F N S U 4 O S U 4 Q S V F O S U 5 O S V B N C V F M y U 4 M S U 5 N S V F M y U 4 M i U 4 Q y V F M y U 4 M S U 5 R i V F N C V C Q i U 5 N i V F M y U 4 M S V B R S V F N S U 4 O C U 5 N z w v S X R l b V B h d G g + P C 9 J d G V t T G 9 j Y X R p b 2 4 + P F N 0 Y W J s Z U V u d H J p Z X M g L z 4 8 L 0 l 0 Z W 0 + P E l 0 Z W 0 + P E l 0 Z W 1 M b 2 N h d G l v b j 4 8 S X R l b V R 5 c G U + R m 9 y b X V s Y T w v S X R l b V R 5 c G U + P E l 0 Z W 1 Q Y X R o P l N l Y 3 R p b 2 4 x L y V F O S U 5 N i U 4 Q i V F N S U 4 M i V B Q y V F N i U 5 N S V C M F 8 l R T U l O E E l Q T A l R T c l Q U U l O T c l R T k l O T k l Q T Q l R T U l Q T Q l O T Y l R T Y l O T c l Q T V f J U U 1 J U F E J U E 2 J U U 3 J U J G J T k y J U U 2 J T k 0 J U F G J U U 2 J T h G J U I 0 L y V F M y U 4 M i V C M C V F M y U 4 M y V B Q i V F M y U 4 M y V C Q y V F M y U 4 M y U 5 N y V F N S U 4 Q y U 5 N i V F M y U 4 M S U 5 N S V F M y U 4 M i U 4 Q y V F M y U 4 M S U 5 R i V F O C V B M S U 4 Q z w v S X R l b V B h d G g + P C 9 J d G V t T G 9 j Y X R p b 2 4 + P F N 0 Y W J s Z U V u d H J p Z X M g L z 4 8 L 0 l 0 Z W 0 + P E l 0 Z W 0 + P E l 0 Z W 1 M b 2 N h d G l v b j 4 8 S X R l b V R 5 c G U + R m 9 y b X V s Y T w v S X R l b V R 5 c G U + P E l 0 Z W 1 Q Y X R o P l N l Y 3 R p b 2 4 x L y V F O S U 5 N i U 4 Q i V F N S U 4 M i V B Q y V F N i U 5 N S V C M F 8 l R T U l O E E l Q T A l R T c l Q U U l O T c l R T k l O T k l Q T Q l R T U l Q T Q l O T Y l R T Y l O T c l Q T V f J U U 1 J U F E J U E 2 J U U 3 J U J G J T k y J U U 2 J T k 0 J U F G J U U 2 J T h G J U I 0 L y V F O C V C R i V C R C V F N S U 4 Q S V B M C V F M y U 4 M S U 5 N S V F M y U 4 M i U 4 Q y V F M y U 4 M S U 5 R i V F M y U 4 M i V B Q i V F M y U 4 M i V C O S V F M y U 4 M i V C R i V F M y U 4 M y V B M D w v S X R l b V B h d G g + P C 9 J d G V t T G 9 j Y X R p b 2 4 + P F N 0 Y W J s Z U V u d H J p Z X M g L z 4 8 L 0 l 0 Z W 0 + P E l 0 Z W 0 + P E l 0 Z W 1 M b 2 N h d G l v b j 4 8 S X R l b V R 5 c G U + R m 9 y b X V s Y T w v S X R l b V R 5 c G U + P E l 0 Z W 1 Q Y X R o P l N l Y 3 R p b 2 4 x L y V F O S U 5 N i U 4 Q i V F N S U 4 M i V B Q y V F N i U 5 N S V C M F 8 l R T U l O E E l Q T A l R T c l Q U U l O T c l R T k l O T k l Q T Q l R T U l Q T Q l O T Y l R T Y l O T c l Q T V f J U U 1 J U F E J U E 2 J U U 3 J U J G J T k y J U U 2 J T k 0 J U F G J U U 2 J T h G J U I 0 L y V F N S V C M S U 5 N S V F O S U 5 N i U 4 Q i V F M y U 4 M S U 5 N S V F M y U 4 M i U 4 Q y V F M y U 4 M S U 5 R i U y M C V F M y U 4 M i V B Q i V F M y U 4 M i V C O S V F M y U 4 M i V C R i V F M y U 4 M y V B M D w v S X R l b V B h d G g + P C 9 J d G V t T G 9 j Y X R p b 2 4 + P F N 0 Y W J s Z U V u d H J p Z X M g L z 4 8 L 0 l 0 Z W 0 + P E l 0 Z W 0 + P E l 0 Z W 1 M b 2 N h d G l v b j 4 8 S X R l b V R 5 c G U + R m 9 y b X V s Y T w v S X R l b V R 5 c G U + P E l 0 Z W 1 Q Y X R o P l N l Y 3 R p b 2 4 x L y V F O S U 5 N i U 4 Q i V F N S U 4 M i V B Q y V F N i U 5 N S V C M F 8 l R T U l O E E l Q T A l R T c l Q U U l O T c l R T k l O T k l Q T Q l R T U l Q T Q l O T Y l R T Y l O T c l Q T V f J U U 1 J U F E J U E 2 J U U 3 J U J G J T k y J U U 2 J T k 0 J U F G J U U 2 J T h G J U I 0 L y V F M y U 4 M y U 5 N S V F M y U 4 M i V B M y V F M y U 4 M y V B Q i V F M y U 4 M i V C R i V F M y U 4 M y V C Q y V F M y U 4 M S U 5 N S V F M y U 4 M i U 4 Q y V F M y U 4 M S U 5 R i V F O C V B M S U 4 Q z w v S X R l b V B h d G g + P C 9 J d G V t T G 9 j Y X R p b 2 4 + P F N 0 Y W J s Z U V u d H J p Z X M g L z 4 8 L 0 l 0 Z W 0 + P E l 0 Z W 0 + P E l 0 Z W 1 M b 2 N h d G l v b j 4 8 S X R l b V R 5 c G U + R m 9 y b X V s Y T w v S X R l b V R 5 c G U + P E l 0 Z W 1 Q Y X R o P l N l Y 3 R p b 2 4 x L y V F O S U 5 N i U 4 Q i V F N S U 4 M i V B Q y V F N i U 5 N S V C M F 8 l R T U l O E E l Q T A l R T c l Q U U l O T c l R T k l O T k l Q T Q l R T U l Q T Q l O T Y l R T Y l O T c l Q T V f J U U 1 J U F E J U E 2 J U U 3 J U J G J T k y J U U 2 J T k 0 J U F G J U U 2 J T h G J U I 0 L y V F M y U 4 M i V C M C V F M y U 4 M y V B Q i V F M y U 4 M y V C Q y V F M y U 4 M y U 5 N y V F N S U 4 Q y U 5 N i V F M y U 4 M S U 5 N S V F M y U 4 M i U 4 Q y V F M y U 4 M S U 5 R i V F O C V B M S U 4 Q z E 8 L 0 l 0 Z W 1 Q Y X R o P j w v S X R l b U x v Y 2 F 0 a W 9 u P j x T d G F i b G V F b n R y a W V z I C 8 + P C 9 J d G V t P j x J d G V t P j x J d G V t T G 9 j Y X R p b 2 4 + P E l 0 Z W 1 U e X B l P k Z v c m 1 1 b G E 8 L 0 l 0 Z W 1 U e X B l P j x J d G V t U G F 0 a D 5 T Z W N 0 a W 9 u M S 8 l R T k l O T Y l O E I l R T U l O D I l Q U M l R T Y l O T U l Q j B f J U U 1 J T h B J U E w J U U 3 J U F F J T k 3 J U U 5 J T k 5 J U E 0 J U U 1 J U E 0 J T k 2 J U U 2 J T k 3 J U E 1 X y V F N S V B R C V B N i V F N y V C R i U 5 M i V F N i U 5 N C V B R i V F N i U 4 R i V C N C 8 l R T g l Q k Y l Q k Q l R T U l O E E l Q T A l R T M l O D E l O T U l R T M l O D I l O E M l R T M l O D E l O U Y l R T M l O D I l Q U I l R T M l O D I l Q j k l R T M l O D I l Q k Y l R T M l O D M l Q T A x P C 9 J d G V t U G F 0 a D 4 8 L 0 l 0 Z W 1 M b 2 N h d G l v b j 4 8 U 3 R h Y m x l R W 5 0 c m l l c y A v P j w v S X R l b T 4 8 S X R l b T 4 8 S X R l b U x v Y 2 F 0 a W 9 u P j x J d G V t V H l w Z T 5 G b 3 J t d W x h P C 9 J d G V t V H l w Z T 4 8 S X R l b V B h d G g + U 2 V j d G l v b j E v J U U 5 J T k 2 J T h C J U U 1 J T g y J U F D J U U 2 J T k 1 J U I w X y V F N S U 4 Q S V B M C V F N y V B R S U 5 N y V F O S U 5 O S V B N C V F N S V B N C U 5 N i V F N i U 5 N y V B N V 8 l R T U l Q U Q l Q T Y l R T c l Q k Y l O T I l R T Y l O T Q l Q U Y l R T Y l O E Y l Q j Q v J U U 2 J T h B J U J E J U U 1 J T g 3 J U J B J U U z J T g x J T k 3 J U U z J T g x J T l G J U U 1 J T g w J U E 0 P C 9 J d G V t U G F 0 a D 4 8 L 0 l 0 Z W 1 M b 2 N h d G l v b j 4 8 U 3 R h Y m x l R W 5 0 c m l l c y A v P j w v S X R l b T 4 8 S X R l b T 4 8 S X R l b U x v Y 2 F 0 a W 9 u P j x J d G V t V H l w Z T 5 G b 3 J t d W x h P C 9 J d G V t V H l w Z T 4 8 S X R l b V B h d G g + U 2 V j d G l v b j E v J U U 5 J T k 2 J T h C J U U 1 J T g y J U F D J U U 2 J T k 1 J U I w X y V F N S U 4 Q S V B M C V F N y V B R S U 5 N y V F O S U 5 O S V B N C V F N S V B N C U 5 N i V F N i U 5 N y V B N V 8 l R T U l Q U Q l Q T Y l R T c l Q k Y l O T I l R T Y l O T Q l Q U Y l R T Y l O E Y l Q j Q v J U U 1 J T g 5 J T h B J U U 5 J T k 5 J U E 0 J U U z J T g x J T k 1 J U U z J T g y J T h D J U U z J T g x J T l G J U U 1 J T g 4 J T k 3 M j w v S X R l b V B h d G g + P C 9 J d G V t T G 9 j Y X R p b 2 4 + P F N 0 Y W J s Z U V u d H J p Z X M g L z 4 8 L 0 l 0 Z W 0 + P E l 0 Z W 0 + P E l 0 Z W 1 M b 2 N h d G l v b j 4 8 S X R l b V R 5 c G U + R m 9 y b X V s Y T w v S X R l b V R 5 c G U + P E l 0 Z W 1 Q Y X R o P l N l Y 3 R p b 2 4 x L y V F O S U 5 N i U 4 Q i V F N S U 4 M i V B Q y V F N i U 5 N S V C M F 8 l R T U l O E E l Q T A l R T c l Q U U l O T c l R T U l Q U Y l Q k U l R T g l Q j E l Q T E l R T Q l Q k I l Q j Y l R T Y l O T U l Q j B f J U U 1 J U F E J U E 2 J U U 3 J U J G J T k y J U U 2 J T k 0 J U F G J U U 2 J T h G J U I 0 P C 9 J d G V t U G F 0 a D 4 8 L 0 l 0 Z W 1 M b 2 N h d G l v b j 4 8 U 3 R h Y m x l R W 5 0 c m l l c z 4 8 R W 5 0 c n k g V H l w Z T 0 i U X V l c n l J R C I g V m F s d W U 9 I n M 4 Y z g y Y m U 3 N C 0 0 Z G N m L T Q y M G Q t O W R l M y 0 z Z G I 0 Y z Y x N 2 I 5 M G E i I C 8 + P E V u d H J 5 I F R 5 c G U 9 I k Z p b G x F b m F i b G V k I i B W Y W x 1 Z T 0 i b D E i I C 8 + P E V u d H J 5 I F R 5 c G U 9 I k Z p b G x P Y m p l Y 3 R U e X B l I i B W Y W x 1 Z T 0 i c 1 R h Y m x l I i A v P j x F b n R y e S B U e X B l P S J G a W x s V G 9 E Y X R h T W 9 k Z W x F b m F i b G V k I i B W Y W x 1 Z T 0 i b D A i I C 8 + P E V u d H J 5 I F R 5 c G U 9 I k l z U H J p d m F 0 Z S I g V m F s d W U 9 I m w w I i A v P j x F b n R y e S B U e X B l P S J C d W Z m Z X J O Z X h 0 U m V m c m V z a C I g V m F s d W U 9 I m w x I i A v P j x F b n R y e S B U e X B l P S J S Z X N 1 b H R U e X B l I i B W Y W x 1 Z T 0 i c 1 R h Y m x l I i A v P j x F b n R y e S B U e X B l P S J O Y W 1 l V X B k Y X R l Z E F m d G V y R m l s b C I g V m F s d W U 9 I m w w I i A v P j x F b n R y e S B U e X B l P S J O Y X Z p Z 2 F 0 a W 9 u U 3 R l c E 5 h b W U i I F Z h b H V l P S J z 4 4 O K 4 4 O T 4 4 K y 4 4 O 8 4 4 K 3 4 4 O n 4 4 O z I i A v P j x F b n R y e S B U e X B l P S J G a W x s Z W R D b 2 1 w b G V 0 Z V J l c 3 V s d F R v V 2 9 y a 3 N o Z W V 0 I i B W Y W x 1 Z T 0 i b D E i I C 8 + P E V u d H J 5 I F R 5 c G U 9 I k x v Y W R l Z F R v Q W 5 h b H l z a X N T Z X J 2 a W N l c y I g V m F s d W U 9 I m w w I i A v P j x F b n R y e S B U e X B l P S J R d W V y e U d y b 3 V w S U Q i I F Z h b H V l P S J z M W Q 2 N G M 1 M m M t O T c 3 Y y 0 0 O D M 4 L T g x M z k t Z G E z N m J i Y j k 3 O T d k I i A v P j x F b n R y e S B U e X B l P S J G a W x s V G F y Z 2 V 0 I i B W Y W x 1 Z T 0 i c + m W i + W C r O a V s F / l i q D n r p f l r 7 7 o s a H k u 7 b m l b B f 5 a 2 m 5 7 + S 5 p S v 5 o + 0 I i A v P j x F b n R y e S B U e X B l P S J S Z W N v d m V y e V R h c m d l d F J v d y I g V m F s d W U 9 I m w x O C I g L z 4 8 R W 5 0 c n k g V H l w Z T 0 i U m V j b 3 Z l c n l U Y X J n Z X R D b 2 x 1 b W 4 i I F Z h b H V l P S J s M T k i I C 8 + P E V u d H J 5 I F R 5 c G U 9 I l J l Y 2 9 2 Z X J 5 V G F y Z 2 V 0 U 2 h l Z X Q i I F Z h b H V l P S J z 4 4 C Q 6 Z 2 e 6 K G o 5 6 S 6 4 4 C R 4 4 K v 4 4 K o 4 4 O q 5 7 W Q 5 p 6 c I i A v P j x F b n R y e S B U e X B l P S J G a W x s R X J y b 3 J D b 3 V u d C I g V m F s d W U 9 I m w w I i A v P j x F b n R y e S B U e X B l P S J G a W x s T G F z d F V w Z G F 0 Z W Q i I F Z h b H V l P S J k M j A y N i 0 w M y 0 y N F Q w N D o x M D o z N S 4 3 N j k y M T A 2 W i I g L z 4 8 R W 5 0 c n k g V H l w Z T 0 i R m l s b E N v b H V t b l R 5 c G V z I i B W Y W x 1 Z T 0 i c 0 F 3 T T 0 i I C 8 + P E V u d H J 5 I F R 5 c G U 9 I k Z p b G x D b 2 x 1 b W 5 O Y W 1 l c y I g V m F s d W U 9 I n N b J n F 1 b 3 Q 7 5 p y I J n F 1 b 3 Q 7 L C Z x d W 9 0 O + O C q + O C p u O D s + O D i C Z x d W 9 0 O 1 0 i I C 8 + P E V u d H J 5 I F R 5 c G U 9 I k Z p b G x T d G F 0 d X M i I F Z h b H V l P S J z Q 2 9 t c G x l d G U i I C 8 + P E V u d H J 5 I F R 5 c G U 9 I k Z p b G x F c n J v c k N v Z G U i I F Z h b H V l P S J z V W 5 r b m 9 3 b i I g L z 4 8 R W 5 0 c n k g V H l w Z T 0 i R m l s b E N v d W 5 0 I i B W Y W x 1 Z T 0 i b D Q i I C 8 + P E V u d H J 5 I F R 5 c G U 9 I k F k Z G V k V G 9 E Y X R h T W 9 k Z W w i I F Z h b H V l P S J s M C I g L z 4 8 R W 5 0 c n k g V H l w Z T 0 i U m V s Y X R p b 2 5 z a G l w S W 5 m b 0 N v b n R h a W 5 l c i I g V m F s d W U 9 I n N 7 J n F 1 b 3 Q 7 Y 2 9 s d W 1 u Q 2 9 1 b n Q m c X V v d D s 6 M i w m c X V v d D t r Z X l D b 2 x 1 b W 5 O Y W 1 l c y Z x d W 9 0 O z p b X S w m c X V v d D t x d W V y e V J l b G F 0 a W 9 u c 2 h p c H M m c X V v d D s 6 W 1 0 s J n F 1 b 3 Q 7 Y 2 9 s d W 1 u S W R l b n R p d G l l c y Z x d W 9 0 O z p b J n F 1 b 3 Q 7 U 2 V j d G l v b j E v 6 Z a L 5 Y K s 5 p W w X + W K o O e u l + W v v u i x o e S 7 t u a V s F / l r a b n v 5 L m l K / m j 7 Q v Q X V 0 b 1 J l b W 9 2 Z W R D b 2 x 1 b W 5 z M S 5 7 5 p y I L D B 9 J n F 1 b 3 Q 7 L C Z x d W 9 0 O 1 N l Y 3 R p b 2 4 x L + m W i + W C r O a V s F / l i q D n r p f l r 7 7 o s a H k u 7 b m l b B f 5 a 2 m 5 7 + S 5 p S v 5 o + 0 L 0 F 1 d G 9 S Z W 1 v d m V k Q 2 9 s d W 1 u c z E u e + O C q + O C p u O D s + O D i C w x f S Z x d W 9 0 O 1 0 s J n F 1 b 3 Q 7 Q 2 9 s d W 1 u Q 2 9 1 b n Q m c X V v d D s 6 M i w m c X V v d D t L Z X l D b 2 x 1 b W 5 O Y W 1 l c y Z x d W 9 0 O z p b X S w m c X V v d D t D b 2 x 1 b W 5 J Z G V u d G l 0 a W V z J n F 1 b 3 Q 7 O l s m c X V v d D t T Z W N 0 a W 9 u M S / p l o v l g q z m l b B f 5 Y q g 5 6 6 X 5 a + + 6 L G h 5 L u 2 5 p W w X + W t p u e / k u a U r + a P t C 9 B d X R v U m V t b 3 Z l Z E N v b H V t b n M x L n v m n I g s M H 0 m c X V v d D s s J n F 1 b 3 Q 7 U 2 V j d G l v b j E v 6 Z a L 5 Y K s 5 p W w X + W K o O e u l + W v v u i x o e S 7 t u a V s F / l r a b n v 5 L m l K / m j 7 Q v Q X V 0 b 1 J l b W 9 2 Z W R D b 2 x 1 b W 5 z M S 5 7 4 4 K r 4 4 K m 4 4 O z 4 4 O I L D F 9 J n F 1 b 3 Q 7 X S w m c X V v d D t S Z W x h d G l v b n N o a X B J b m Z v J n F 1 b 3 Q 7 O l t d f S I g L z 4 8 L 1 N 0 Y W J s Z U V u d H J p Z X M + P C 9 J d G V t P j x J d G V t P j x J d G V t T G 9 j Y X R p b 2 4 + P E l 0 Z W 1 U e X B l P k Z v c m 1 1 b G E 8 L 0 l 0 Z W 1 U e X B l P j x J d G V t U G F 0 a D 5 T Z W N 0 a W 9 u M S 8 l R T k l O T Y l O E I l R T U l O D I l Q U M l R T Y l O T U l Q j B f J U U 1 J T h B J U E w J U U 3 J U F F J T k 3 J U U 1 J U F G J U J F J U U 4 J U I x J U E x J U U 0 J U J C J U I 2 J U U 2 J T k 1 J U I w X y V F N S V B R C V B N i V F N y V C R i U 5 M i V F N i U 5 N C V B R i V F N i U 4 R i V C N C 8 l R T M l O D I l Q k Q l R T M l O D M l Q k M l R T M l O D I l Q j k 8 L 0 l 0 Z W 1 Q Y X R o P j w v S X R l b U x v Y 2 F 0 a W 9 u P j x T d G F i b G V F b n R y a W V z I C 8 + P C 9 J d G V t P j x J d G V t P j x J d G V t T G 9 j Y X R p b 2 4 + P E l 0 Z W 1 U e X B l P k Z v c m 1 1 b G E 8 L 0 l 0 Z W 1 U e X B l P j x J d G V t U G F 0 a D 5 T Z W N 0 a W 9 u M S 8 l R T k l O T Y l O E I l R T U l O D I l Q U M l R T Y l O T U l Q j B f J U U 1 J T h B J U E w J U U 3 J U F F J T k 3 J U U 1 J U F G J U J F J U U 4 J U I x J U E x J U U 0 J U J C J U I 2 J U U 2 J T k 1 J U I w X y V F N S V B R C V B N i V F N y V C R i U 5 M i V F N i U 5 N C V B R i V F N i U 4 R i V C N C 8 l R T M l O D M l O T U l R T M l O D I l Q T M l R T M l O D M l Q U I l R T M l O D I l Q k Y l R T M l O D M l Q k M l R T M l O D E l O T U l R T M l O D I l O E M l R T M l O D E l O U Y l R T g l Q T E l O E M 8 L 0 l 0 Z W 1 Q Y X R o P j w v S X R l b U x v Y 2 F 0 a W 9 u P j x T d G F i b G V F b n R y a W V z I C 8 + P C 9 J d G V t P j x J d G V t P j x J d G V t T G 9 j Y X R p b 2 4 + P E l 0 Z W 1 U e X B l P k Z v c m 1 1 b G E 8 L 0 l 0 Z W 1 U e X B l P j x J d G V t U G F 0 a D 5 T Z W N 0 a W 9 u M S 8 l R T k l O T Y l O E I l R T U l O D I l Q U M l R T Y l O T U l Q j B f J U U 1 J T h B J U E w J U U 3 J U F F J T k 3 J U U 1 J U F G J U J F J U U 4 J U I x J U E x J U U 0 J U J C J U I 2 J U U 2 J T k 1 J U I w X y V F N S V B R C V B N i V F N y V C R i U 5 M i V F N i U 5 N C V B R i V F N i U 4 R i V C N C 8 l R T M l O D I l Q j A l R T M l O D M l Q U I l R T M l O D M l Q k M l R T M l O D M l O T c l R T U l O E M l O T Y l R T M l O D E l O T U l R T M l O D I l O E M l R T M l O D E l O U Y l R T g l Q T E l O E M 8 L 0 l 0 Z W 1 Q Y X R o P j w v S X R l b U x v Y 2 F 0 a W 9 u P j x T d G F i b G V F b n R y a W V z I C 8 + P C 9 J d G V t P j x J d G V t P j x J d G V t T G 9 j Y X R p b 2 4 + P E l 0 Z W 1 U e X B l P k Z v c m 1 1 b G E 8 L 0 l 0 Z W 1 U e X B l P j x J d G V t U G F 0 a D 5 T Z W N 0 a W 9 u M S 8 l R T k l O T Y l O E I l R T U l O D I l Q U M l R T Y l O T U l Q j B f J U U 1 J T h B J U E w J U U 3 J U F F J T k 3 J U U 1 J U F G J U J F J U U 4 J U I x J U E x X y V F N S V B R C V B N i V F N y V C R i U 5 M i V F N i U 5 N C V B R i V F N i U 4 R i V C N D w v S X R l b V B h d G g + P C 9 J d G V t T G 9 j Y X R p b 2 4 + P F N 0 Y W J s Z U V u d H J p Z X M + P E V u d H J 5 I F R 5 c G U 9 I l F 1 Z X J 5 S U Q i I F Z h b H V l P S J z M m F i N z B i Z T c t O G E 1 M i 0 0 Z j I x L T l k O T M t N j Q z Z D J k O T h l N G M 0 I i A v P j x F b n R y e S B U e X B l P S J M b 2 F k Z W R U b 0 F u Y W x 5 c 2 l z U 2 V y d m l j Z X M i I F Z h b H V l P S J s M C I g L z 4 8 R W 5 0 c n k g V H l w Z T 0 i R m l s b E V u Y W J s Z W Q i I F Z h b H V l P S J s M S I g L z 4 8 R W 5 0 c n k g V H l w Z T 0 i R m l s b E 9 i a m V j d F R 5 c G U i I F Z h b H V l P S J z V G F i b G U i I C 8 + P E V u d H J 5 I F R 5 c G U 9 I k Z p b G x U b 0 R h d G F N b 2 R l b E V u Y W J s Z W Q i I F Z h b H V l P S J s M C I g L z 4 8 R W 5 0 c n k g V H l w Z T 0 i S X N Q c m l 2 Y X R l I i B W Y W x 1 Z T 0 i b D A i I C 8 + P E V u d H J 5 I F R 5 c G U 9 I k J 1 Z m Z l c k 5 l e H R S Z W Z y Z X N o I i B W Y W x 1 Z T 0 i b D E i I C 8 + P E V u d H J 5 I F R 5 c G U 9 I l J l c 3 V s d F R 5 c G U i I F Z h b H V l P S J z V G F i b G U i I C 8 + P E V u d H J 5 I F R 5 c G U 9 I k 5 h b W V V c G R h d G V k Q W Z 0 Z X J G a W x s I i B W Y W x 1 Z T 0 i b D A i I C 8 + P E V u d H J 5 I F R 5 c G U 9 I k 5 h d m l n Y X R p b 2 5 T d G V w T m F t Z S I g V m F s d W U 9 I n P j g 4 r j g 5 P j g r L j g 7 z j g r f j g 6 f j g 7 M i I C 8 + P E V u d H J 5 I F R 5 c G U 9 I k Z p b G x l Z E N v b X B s Z X R l U m V z d W x 0 V G 9 X b 3 J r c 2 h l Z X Q i I F Z h b H V l P S J s M S I g L z 4 8 R W 5 0 c n k g V H l w Z T 0 i R m l s b F R h c m d l d C I g V m F s d W U 9 I n P p l o v l g q z m l b B f 5 Y q g 5 6 6 X 5 a + + 6 L G h X + W t p u e / k u a U r + a P t C I g L z 4 8 R W 5 0 c n k g V H l w Z T 0 i U m V j b 3 Z l c n l U Y X J n Z X R S b 3 c i I F Z h b H V l P S J s N j c i I C 8 + P E V u d H J 5 I F R 5 c G U 9 I l J l Y 2 9 2 Z X J 5 V G F y Z 2 V 0 Q 2 9 s d W 1 u I i B W Y W x 1 Z T 0 i b D E 2 I i A v P j x F b n R y e S B U e X B l P S J S Z W N v d m V y e V R h c m d l d F N o Z W V 0 I i B W Y W x 1 Z T 0 i c + O C r + O C q O O D q u e 1 k O a e n C I g L z 4 8 R W 5 0 c n k g V H l w Z T 0 i U X V l c n l H c m 9 1 c E l E I i B W Y W x 1 Z T 0 i c z F k N j R j N T J j L T k 3 N 2 M t N D g z O C 0 4 M T M 5 L W R h M z Z i Y m I 5 N z k 3 Z C I g L z 4 8 R W 5 0 c n k g V H l w Z T 0 i R m l s b E V y c m 9 y Q 2 9 1 b n Q i I F Z h b H V l P S J s M C I g L z 4 8 R W 5 0 c n k g V H l w Z T 0 i R m l s b E x h c 3 R V c G R h d G V k I i B W Y W x 1 Z T 0 i Z D I w M j Y t M D M t M j R U M D Q 6 M T A 6 M z U u N j k 4 N j Y 1 O F o i I C 8 + P E V u d H J 5 I F R 5 c G U 9 I k Z p b G x D b 2 x 1 b W 5 U e X B l c y I g V m F s d W U 9 I n N B d 1 k 9 I i A v P j x F b n R y e S B U e X B l P S J G a W x s Q 2 9 s d W 1 u T m F t Z X M i I F Z h b H V l P S J z W y Z x d W 9 0 O + a c i C Z x d W 9 0 O y w m c X V v d D v l i q D n r p f l r 7 7 o s a H m l 6 U m c X V v d D t d I i A v P j x F b n R y e S B U e X B l P S J G a W x s U 3 R h d H V z I i B W Y W x 1 Z T 0 i c 0 N v b X B s Z X R l I i A v P j x F b n R y e S B U e X B l P S J G a W x s R X J y b 3 J D b 2 R l I i B W Y W x 1 Z T 0 i c 1 V u a 2 5 v d 2 4 i I C 8 + P E V u d H J 5 I F R 5 c G U 9 I k Z p b G x D b 3 V u d C I g V m F s d W U 9 I m w 0 I i A v P j x F b n R y e S B U e X B l P S J B Z G R l Z F R v R G F 0 Y U 1 v Z G V s I i B W Y W x 1 Z T 0 i b D A i I C 8 + P E V u d H J 5 I F R 5 c G U 9 I l J l b G F 0 a W 9 u c 2 h p c E l u Z m 9 D b 2 5 0 Y W l u Z X I i I F Z h b H V l P S J z e y Z x d W 9 0 O 2 N v b H V t b k N v d W 5 0 J n F 1 b 3 Q 7 O j I s J n F 1 b 3 Q 7 a 2 V 5 Q 2 9 s d W 1 u T m F t Z X M m c X V v d D s 6 W 1 0 s J n F 1 b 3 Q 7 c X V l c n l S Z W x h d G l v b n N o a X B z J n F 1 b 3 Q 7 O l t d L C Z x d W 9 0 O 2 N v b H V t b k l k Z W 5 0 a X R p Z X M m c X V v d D s 6 W y Z x d W 9 0 O 1 N l Y 3 R p b 2 4 x L + m W i + W C r O a V s F / l i q D n r p f l r 7 7 o s a F f 5 a 2 m 5 7 + S 5 p S v 5 o + 0 L 0 F 1 d G 9 S Z W 1 v d m V k Q 2 9 s d W 1 u c z E u e + a c i C w w f S Z x d W 9 0 O y w m c X V v d D t T Z W N 0 a W 9 u M S / p l o v l g q z m l b B f 5 Y q g 5 6 6 X 5 a + + 6 L G h X + W t p u e / k u a U r + a P t C 9 B d X R v U m V t b 3 Z l Z E N v b H V t b n M x L n v l i q D n r p f l r 7 7 o s a H m l 6 U s M X 0 m c X V v d D t d L C Z x d W 9 0 O 0 N v b H V t b k N v d W 5 0 J n F 1 b 3 Q 7 O j I s J n F 1 b 3 Q 7 S 2 V 5 Q 2 9 s d W 1 u T m F t Z X M m c X V v d D s 6 W 1 0 s J n F 1 b 3 Q 7 Q 2 9 s d W 1 u S W R l b n R p d G l l c y Z x d W 9 0 O z p b J n F 1 b 3 Q 7 U 2 V j d G l v b j E v 6 Z a L 5 Y K s 5 p W w X + W K o O e u l + W v v u i x o V / l r a b n v 5 L m l K / m j 7 Q v Q X V 0 b 1 J l b W 9 2 Z W R D b 2 x 1 b W 5 z M S 5 7 5 p y I L D B 9 J n F 1 b 3 Q 7 L C Z x d W 9 0 O 1 N l Y 3 R p b 2 4 x L + m W i + W C r O a V s F / l i q D n r p f l r 7 7 o s a F f 5 a 2 m 5 7 + S 5 p S v 5 o + 0 L 0 F 1 d G 9 S Z W 1 v d m V k Q 2 9 s d W 1 u c z E u e + W K o O e u l + W v v u i x o e a X p S w x f S Z x d W 9 0 O 1 0 s J n F 1 b 3 Q 7 U m V s Y X R p b 2 5 z a G l w S W 5 m b y Z x d W 9 0 O z p b X X 0 i I C 8 + P C 9 T d G F i b G V F b n R y a W V z P j w v S X R l b T 4 8 S X R l b T 4 8 S X R l b U x v Y 2 F 0 a W 9 u P j x J d G V t V H l w Z T 5 G b 3 J t d W x h P C 9 J d G V t V H l w Z T 4 8 S X R l b V B h d G g + U 2 V j d G l v b j E v J U U 5 J T k 2 J T h C J U U 1 J T g y J U F D J U U 2 J T k 1 J U I w X y V F N S U 4 Q S V B M C V F N y V B R S U 5 N y V F N S V B R i V C R S V F O C V C M S V B M V 8 l R T U l Q U Q l Q T Y l R T c l Q k Y l O T I l R T Y l O T Q l Q U Y l R T Y l O E Y l Q j Q v J U U z J T g y J U J E J U U z J T g z J U J D J U U z J T g y J U I 5 P C 9 J d G V t U G F 0 a D 4 8 L 0 l 0 Z W 1 M b 2 N h d G l v b j 4 8 U 3 R h Y m x l R W 5 0 c m l l c y A v P j w v S X R l b T 4 8 S X R l b T 4 8 S X R l b U x v Y 2 F 0 a W 9 u P j x J d G V t V H l w Z T 5 G b 3 J t d W x h P C 9 J d G V t V H l w Z T 4 8 S X R l b V B h d G g + U 2 V j d G l v b j E v J U U 5 J T k 2 J T h C J U U 1 J T g y J U F D J U U 2 J T k 1 J U I w X y V F N S U 4 Q S V B M C V F N y V B R S U 5 N y V F N S V B R i V C R S V F O C V C M S V B M V 8 l R T U l Q U Q l Q T Y l R T c l Q k Y l O T I l R T Y l O T Q l Q U Y l R T Y l O E Y l Q j Q v J U U 4 J U J G J U J E J U U 1 J T h B J U E w J U U z J T g x J T k 1 J U U z J T g y J T h D J U U z J T g x J T l G J U U 2 J T l E J U E x J U U 0 J U J C J U I 2 J U U 1 J T g 4 J T k 3 P C 9 J d G V t U G F 0 a D 4 8 L 0 l 0 Z W 1 M b 2 N h d G l v b j 4 8 U 3 R h Y m x l R W 5 0 c m l l c y A v P j w v S X R l b T 4 8 S X R l b T 4 8 S X R l b U x v Y 2 F 0 a W 9 u P j x J d G V t V H l w Z T 5 G b 3 J t d W x h P C 9 J d G V t V H l w Z T 4 8 S X R l b V B h d G g + U 2 V j d G l v b j E v J U U 5 J T k 2 J T h C J U U 1 J T g y J U F D J U U 2 J T k 1 J U I w X y V F N S U 4 Q S V B M C V F N y V B R S U 5 N y V F N S V B R i V C R S V F O C V C M S V B M V 8 l R T U l Q U Q l Q T Y l R T c l Q k Y l O T I l R T Y l O T Q l Q U Y l R T Y l O E Y l Q j Q v J U U 2 J T h D J U J G J U U 1 J T g 1 J U E 1 J U U z J T g x J T k 1 J U U z J T g y J T h D J U U z J T g x J T l G J U U 1 J T h B J U E w J U U 3 J U F F J T k 3 P C 9 J d G V t U G F 0 a D 4 8 L 0 l 0 Z W 1 M b 2 N h d G l v b j 4 8 U 3 R h Y m x l R W 5 0 c m l l c y A v P j w v S X R l b T 4 8 S X R l b T 4 8 S X R l b U x v Y 2 F 0 a W 9 u P j x J d G V t V H l w Z T 5 G b 3 J t d W x h P C 9 J d G V t V H l w Z T 4 8 S X R l b V B h d G g + U 2 V j d G l v b j E v J U U 5 J T k 2 J T h C J U U 1 J T g y J U F D J U U 2 J T k 1 J U I w X y V F N S U 4 Q S V B M C V F N y V B R S U 5 N y V F N S V B R i V C R S V F O C V C M S V B M V 8 l R T U l Q U Q l Q T Y l R T c l Q k Y l O T I l R T Y l O T Q l Q U Y l R T Y l O E Y l Q j Q v J U U 4 J U J G J U J E J U U 1 J T h B J U E w J U U z J T g x J T k 1 J U U z J T g y J T h D J U U z J T g x J T l G J U U 2 J T l E J U E x J U U 0 J U J C J U I 2 J U U 1 J T g 4 J T k 3 M T w v S X R l b V B h d G g + P C 9 J d G V t T G 9 j Y X R p b 2 4 + P F N 0 Y W J s Z U V u d H J p Z X M g L z 4 8 L 0 l 0 Z W 0 + P E l 0 Z W 0 + P E l 0 Z W 1 M b 2 N h d G l v b j 4 8 S X R l b V R 5 c G U + R m 9 y b X V s Y T w v S X R l b V R 5 c G U + P E l 0 Z W 1 Q Y X R o P l N l Y 3 R p b 2 4 x L y V F O S U 5 N i U 4 Q i V F N S U 4 M i V B Q y V F N i U 5 N S V C M F 8 l R T U l O E E l Q T A l R T c l Q U U l O T c l R T U l Q U Y l Q k U l R T g l Q j E l Q T F f J U U 1 J U F E J U E 2 J U U 3 J U J G J T k y J U U 2 J T k 0 J U F G J U U 2 J T h G J U I 0 L y V F N C V C O S U 5 N y V F N y V B R S U 5 N y V F N i V C O C U 4 O C V F M y U 4 M S V C R i V F M y U 4 M S V B R S V F N S U 4 O C U 5 N z w v S X R l b V B h d G g + P C 9 J d G V t T G 9 j Y X R p b 2 4 + P F N 0 Y W J s Z U V u d H J p Z X M g L z 4 8 L 0 l 0 Z W 0 + P E l 0 Z W 0 + P E l 0 Z W 1 M b 2 N h d G l v b j 4 8 S X R l b V R 5 c G U + R m 9 y b X V s Y T w v S X R l b V R 5 c G U + P E l 0 Z W 1 Q Y X R o P l N l Y 3 R p b 2 4 x L y V F O S U 5 N i U 4 Q i V F N S U 4 M i V B Q y V F N i U 5 N S V C M F 8 l R T U l O E E l Q T A l R T c l Q U U l O T c l R T U l Q U Y l Q k U l R T g l Q j E l Q T F f J U U 1 J U F E J U E 2 J U U 3 J U J G J T k y J U U 2 J T k 0 J U F G J U U 2 J T h G J U I 0 L y V F N i U 4 Q y V C R i V F N S U 4 N S V B N S V F M y U 4 M S U 5 N S V F M y U 4 M i U 4 Q y V F M y U 4 M S U 5 R i V F N S U 4 Q S V B M C V F N y V B R S U 5 N z E 8 L 0 l 0 Z W 1 Q Y X R o P j w v S X R l b U x v Y 2 F 0 a W 9 u P j x T d G F i b G V F b n R y a W V z I C 8 + P C 9 J d G V t P j x J d G V t P j x J d G V t T G 9 j Y X R p b 2 4 + P E l 0 Z W 1 U e X B l P k Z v c m 1 1 b G E 8 L 0 l 0 Z W 1 U e X B l P j x J d G V t U G F 0 a D 5 T Z W N 0 a W 9 u M S 8 l R T k l O T Y l O E I l R T U l O D I l Q U M l R T Y l O T U l Q j B f J U U 1 J T h B J U E w J U U 3 J U F F J T k 3 J U U 1 J U F G J U J F J U U 4 J U I x J U E x X y V F N S V B R C V B N i V F N y V C R i U 5 M i V F N i U 5 N C V B R i V F N i U 4 R i V C N C 8 l R T Q l Q j g l Q T Y l R T M l O D E l Q j k l R T Y l O U I l Q k Y l R T M l O D E l O D g l R T M l O D I l O D k l R T M l O D I l O E M l R T M l O D E l O U Y l R T g l Q T E l O E M 8 L 0 l 0 Z W 1 Q Y X R o P j w v S X R l b U x v Y 2 F 0 a W 9 u P j x T d G F i b G V F b n R y a W V z I C 8 + P C 9 J d G V t P j x J d G V t P j x J d G V t T G 9 j Y X R p b 2 4 + P E l 0 Z W 1 U e X B l P k Z v c m 1 1 b G E 8 L 0 l 0 Z W 1 U e X B l P j x J d G V t U G F 0 a D 5 T Z W N 0 a W 9 u M S 8 l R T k l O T Y l O E I l R T U l O D I l Q U M l R T Y l O T U l Q j B f J U U 1 J T h B J U E w J U U 3 J U F F J T k 3 J U U 1 J U F G J U J F J U U 4 J U I x J U E x X y V F N S V B R C V B N i V F N y V C R i U 5 M i V F N i U 5 N C V B R i V F N i U 4 R i V C N C 8 l R T U l O D k l O E E l R T k l O T k l Q T Q l R T M l O D E l O T U l R T M l O D I l O E M l R T M l O D E l O U Y l R T Q l Q k I l O T Y l R T M l O D E l Q U U l R T U l O D g l O T c 8 L 0 l 0 Z W 1 Q Y X R o P j w v S X R l b U x v Y 2 F 0 a W 9 u P j x T d G F i b G V F b n R y a W V z I C 8 + P C 9 J d G V t P j x J d G V t P j x J d G V t T G 9 j Y X R p b 2 4 + P E l 0 Z W 1 U e X B l P k Z v c m 1 1 b G E 8 L 0 l 0 Z W 1 U e X B l P j x J d G V t U G F 0 a D 5 T Z W N 0 a W 9 u M S 8 l R T k l O T Y l O E I l R T U l O D I l Q U M l R T Y l O T U l Q j B f J U U 1 J T h B J U E w J U U 3 J U F F J T k 3 J U U 1 J U F G J U J F J U U 4 J U I x J U E x X y V F N S V B R C V B N i V F N y V C R i U 5 M i V F N i U 5 N C V B R i V F N i U 4 R i V C N C 8 l R T M l O D I l Q j A l R T M l O D M l Q U I l R T M l O D M l Q k M l R T M l O D M l O T c l R T U l O E M l O T Y l R T M l O D E l O T U l R T M l O D I l O E M l R T M l O D E l O U Y l R T g l Q T E l O E M 8 L 0 l 0 Z W 1 Q Y X R o P j w v S X R l b U x v Y 2 F 0 a W 9 u P j x T d G F i b G V F b n R y a W V z I C 8 + P C 9 J d G V t P j x J d G V t P j x J d G V t T G 9 j Y X R p b 2 4 + P E l 0 Z W 1 U e X B l P k Z v c m 1 1 b G E 8 L 0 l 0 Z W 1 U e X B l P j x J d G V t U G F 0 a D 5 T Z W N 0 a W 9 u M S 8 l R T k l O T Y l O E I l R T U l O D I l Q U M l R T Y l O T U l Q j B f J U U 1 J T h B J U E w J U U 3 J U F F J T k 3 J U U 1 J U F G J U J F J U U 4 J U I x J U E x X y V F N S V B R C V B N i V F N y V C R i U 5 M i V F N i U 5 N C V B R i V F N i U 4 R i V C N C 8 l R T g l Q k Y l Q k Q l R T U l O E E l Q T A l R T M l O D E l O T U l R T M l O D I l O E M l R T M l O D E l O U Y l R T M l O D I l Q U I l R T M l O D I l Q j k l R T M l O D I l Q k Y l R T M l O D M l Q T A 8 L 0 l 0 Z W 1 Q Y X R o P j w v S X R l b U x v Y 2 F 0 a W 9 u P j x T d G F i b G V F b n R y a W V z I C 8 + P C 9 J d G V t P j x J d G V t P j x J d G V t T G 9 j Y X R p b 2 4 + P E l 0 Z W 1 U e X B l P k Z v c m 1 1 b G E 8 L 0 l 0 Z W 1 U e X B l P j x J d G V t U G F 0 a D 5 T Z W N 0 a W 9 u M S 8 l R T k l O T Y l O E I l R T U l O D I l Q U M l R T Y l O T U l Q j B f J U U 1 J T h B J U E w J U U 3 J U F F J T k 3 J U U 1 J U F G J U J F J U U 4 J U I x J U E x X y V F N S V B R C V B N i V F N y V C R i U 5 M i V F N i U 5 N C V B R i V F N i U 4 R i V C N C 8 l R T U l Q j E l O T U l R T k l O T Y l O E I l R T M l O D E l O T U l R T M l O D I l O E M l R T M l O D E l O U Y l M j A l R T M l O D I l Q U I l R T M l O D I l Q j k l R T M l O D I l Q k Y l R T M l O D M l Q T A 8 L 0 l 0 Z W 1 Q Y X R o P j w v S X R l b U x v Y 2 F 0 a W 9 u P j x T d G F i b G V F b n R y a W V z I C 8 + P C 9 J d G V t P j x J d G V t P j x J d G V t T G 9 j Y X R p b 2 4 + P E l 0 Z W 1 U e X B l P k Z v c m 1 1 b G E 8 L 0 l 0 Z W 1 U e X B l P j x J d G V t U G F 0 a D 5 T Z W N 0 a W 9 u M S 8 l R T k l O T Y l O E I l R T U l O D I l Q U M l R T Y l O T U l Q j B f J U U 1 J T h B J U E w J U U 3 J U F F J T k 3 J U U 1 J U F G J U J F J U U 4 J U I x J U E x X y V F N S V B R C V B N i V F N y V C R i U 5 M i V F N i U 5 N C V B R i V F N i U 4 R i V C N C 8 l R T M l O D M l O T U l R T M l O D I l Q T M l R T M l O D M l Q U I l R T M l O D I l Q k Y l R T M l O D M l Q k M l R T M l O D E l O T U l R T M l O D I l O E M l R T M l O D E l O U Y l R T g l Q T E l O E M 8 L 0 l 0 Z W 1 Q Y X R o P j w v S X R l b U x v Y 2 F 0 a W 9 u P j x T d G F i b G V F b n R y a W V z I C 8 + P C 9 J d G V t P j x J d G V t P j x J d G V t T G 9 j Y X R p b 2 4 + P E l 0 Z W 1 U e X B l P k Z v c m 1 1 b G E 8 L 0 l 0 Z W 1 U e X B l P j x J d G V t U G F 0 a D 5 T Z W N 0 a W 9 u M S 8 l R T k l O T Y l O E I l R T U l O D I l Q U M l R T Y l O T U l Q j B f J U U 1 J T h B J U E w J U U 3 J U F F J T k 3 J U U 1 J U F G J U J F J U U 4 J U I x J U E x X y V F N S V B R C V B N i V F N y V C R i U 5 M i V F N i U 5 N C V B R i V F N i U 4 R i V C N C 8 l R T M l O D I l Q j A l R T M l O D M l Q U I l R T M l O D M l Q k M l R T M l O D M l O T c l R T U l O E M l O T Y l R T M l O D E l O T U l R T M l O D I l O E M l R T M l O D E l O U Y l R T g l Q T E l O E M x P C 9 J d G V t U G F 0 a D 4 8 L 0 l 0 Z W 1 M b 2 N h d G l v b j 4 8 U 3 R h Y m x l R W 5 0 c m l l c y A v P j w v S X R l b T 4 8 S X R l b T 4 8 S X R l b U x v Y 2 F 0 a W 9 u P j x J d G V t V H l w Z T 5 G b 3 J t d W x h P C 9 J d G V t V H l w Z T 4 8 S X R l b V B h d G g + U 2 V j d G l v b j E v J U U 5 J T k 2 J T h C J U U 1 J T g y J U F D J U U 2 J T k 1 J U I w X y V F N S U 4 Q S V B M C V F N y V B R S U 5 N y V F N S V B R i V C R S V F O C V C M S V B M V 8 l R T U l Q U Q l Q T Y l R T c l Q k Y l O T I l R T Y l O T Q l Q U Y l R T Y l O E Y l Q j Q v J U U 4 J U J G J U J E J U U 1 J T h B J U E w J U U z J T g x J T k 1 J U U z J T g y J T h D J U U z J T g x J T l G J U U z J T g y J U F C J U U z J T g y J U I 5 J U U z J T g y J U J G J U U z J T g z J U E w M T w v S X R l b V B h d G g + P C 9 J d G V t T G 9 j Y X R p b 2 4 + P F N 0 Y W J s Z U V u d H J p Z X M g L z 4 8 L 0 l 0 Z W 0 + P E l 0 Z W 0 + P E l 0 Z W 1 M b 2 N h d G l v b j 4 8 S X R l b V R 5 c G U + R m 9 y b X V s Y T w v S X R l b V R 5 c G U + P E l 0 Z W 1 Q Y X R o P l N l Y 3 R p b 2 4 x L y V F O S U 5 N i U 4 Q i V F N S U 4 M i V B Q y V F N i U 5 N S V C M F 8 l R T U l O E E l Q T A l R T c l Q U U l O T c l R T U l Q U Y l Q k U l R T g l Q j E l Q T F f J U U 1 J U F E J U E 2 J U U 3 J U J G J T k y J U U 2 J T k 0 J U F G J U U 2 J T h G J U I 0 L y V F N i U 4 Q S V C R C V F N S U 4 N y V C Q S V F M y U 4 M S U 5 N y V F M y U 4 M S U 5 R i V F N S U 4 M C V B N D w v S X R l b V B h d G g + P C 9 J d G V t T G 9 j Y X R p b 2 4 + P F N 0 Y W J s Z U V u d H J p Z X M g L z 4 8 L 0 l 0 Z W 0 + P E l 0 Z W 0 + P E l 0 Z W 1 M b 2 N h d G l v b j 4 8 S X R l b V R 5 c G U + R m 9 y b X V s Y T w v S X R l b V R 5 c G U + P E l 0 Z W 1 Q Y X R o P l N l Y 3 R p b 2 4 x L y V F O S U 5 N i U 4 Q i V F N S U 4 M i V B Q y V F N i U 5 N S V C M F 8 l R T U l O E E l Q T A l R T c l Q U U l O T c l R T U l Q U Y l Q k U l R T g l Q j E l Q T F f J U U 1 J U F E J U E 2 J U U 3 J U J G J T k y J U U 2 J T k 0 J U F G J U U 2 J T h G J U I 0 L y V F N S U 4 O S U 4 Q S V F O S U 5 O S V B N C V F M y U 4 M S U 5 N S V F M y U 4 M i U 4 Q y V F M y U 4 M S U 5 R i V F N S U 4 O C U 5 N z I 8 L 0 l 0 Z W 1 Q Y X R o P j w v S X R l b U x v Y 2 F 0 a W 9 u P j x T d G F i b G V F b n R y a W V z I C 8 + P C 9 J d G V t P j x J d G V t P j x J d G V t T G 9 j Y X R p b 2 4 + P E l 0 Z W 1 U e X B l P k Z v c m 1 1 b G E 8 L 0 l 0 Z W 1 U e X B l P j x J d G V t U G F 0 a D 5 T Z W N 0 a W 9 u M S 8 l R T U l Q U Y l Q k U l R T g l Q j E l Q T E l R T Y l O T c l Q T V f J U U 1 J T g 1 J U E 4 J U U 0 J U J E J T k z L y V F N y V C R C V B R S V F M y U 4 M S U 4 R C V F N i U 4 R i U 5 Q i V F M y U 4 M S U 4 O C V F M y U 4 M i U 4 O S V F M y U 4 M i U 4 Q y V F M y U 4 M S U 5 R i V F N S U 4 M C V B N D w v S X R l b V B h d G g + P C 9 J d G V t T G 9 j Y X R p b 2 4 + P F N 0 Y W J s Z U V u d H J p Z X M g L z 4 8 L 0 l 0 Z W 0 + P E l 0 Z W 0 + P E l 0 Z W 1 M b 2 N h d G l v b j 4 8 S X R l b V R 5 c G U + R m 9 y b X V s Y T w v S X R l b V R 5 c G U + P E l 0 Z W 1 Q Y X R o P l N l Y 3 R p b 2 4 x L y V F N S V B R i V C R S V F O C V C M S V B M S V F N i U 5 N y V B N V 8 l R T U l O D U l Q T g l R T Q l Q k Q l O T M v J U U 3 J U I 1 J T k w J U U 1 J T k w J T g 4 J U U z J T g x J T k 1 J U U z J T g y J T h D J U U z J T g x J T l G J U U 1 J T g 4 J T k 3 P C 9 J d G V t U G F 0 a D 4 8 L 0 l 0 Z W 1 M b 2 N h d G l v b j 4 8 U 3 R h Y m x l R W 5 0 c m l l c y A v P j w v S X R l b T 4 8 S X R l b T 4 8 S X R l b U x v Y 2 F 0 a W 9 u P j x J d G V t V H l w Z T 5 G b 3 J t d W x h P C 9 J d G V t V H l w Z T 4 8 S X R l b V B h d G g + U 2 V j d G l v b j E v J U U 5 J T k 2 J T h C J U U 1 J T g y J U F D J U U 2 J T k 1 J U I w X y V F N S U 4 Q S V B M C V F N y V B R S U 5 N y V F O S U 5 O S V B N C V F N S V B N C U 5 N i V F N i U 5 N y V B N S 8 l R T c l Q k Q l Q U U l R T M l O D E l O E Q l R T Y l O E Y l O U I l R T M l O D E l O D g l R T M l O D I l O D k l R T M l O D I l O E M l R T M l O D E l O U Y l R T U l O D A l Q T Q 8 L 0 l 0 Z W 1 Q Y X R o P j w v S X R l b U x v Y 2 F 0 a W 9 u P j x T d G F i b G V F b n R y a W V z I C 8 + P C 9 J d G V t P j x J d G V t P j x J d G V t T G 9 j Y X R p b 2 4 + P E l 0 Z W 1 U e X B l P k Z v c m 1 1 b G E 8 L 0 l 0 Z W 1 U e X B l P j x J d G V t U G F 0 a D 5 T Z W N 0 a W 9 u M S 8 l R T k l O T Y l O E I l R T U l O D I l Q U M l R T Y l O T U l Q j B f J U U 1 J T h B J U E w J U U 3 J U F F J T k 3 J U U 5 J T k 5 J U E 0 J U U 1 J U E 0 J T k 2 J U U 2 J T k 3 J U E 1 L y V F N y V C N S U 5 M C V F N S U 5 M C U 4 O C V F M y U 4 M S U 5 N S V F M y U 4 M i U 4 Q y V F M y U 4 M S U 5 R i V F N S U 4 O C U 5 N z w v S X R l b V B h d G g + P C 9 J d G V t T G 9 j Y X R p b 2 4 + P F N 0 Y W J s Z U V u d H J p Z X M g L z 4 8 L 0 l 0 Z W 0 + P E l 0 Z W 0 + P E l 0 Z W 1 M b 2 N h d G l v b j 4 8 S X R l b V R 5 c G U + R m 9 y b X V s Y T w v S X R l b V R 5 c G U + P E l 0 Z W 1 Q Y X R o P l N l Y 3 R p b 2 4 x L y V F O S U 5 N i U 4 Q i V F N S U 4 M i V B Q y V F N i U 5 N S V C M F 8 l R T U l O E E l Q T A l R T c l Q U U l O T c l R T U l Q U Y l Q k U l R T g l Q j E l Q T E v J U U 3 J U J E J U F F J U U z J T g x J T h E J U U 2 J T h G J T l C J U U z J T g x J T g 4 J U U z J T g y J T g 5 J U U z J T g y J T h D J U U z J T g x J T l G J U U 1 J T g w J U E 0 P C 9 J d G V t U G F 0 a D 4 8 L 0 l 0 Z W 1 M b 2 N h d G l v b j 4 8 U 3 R h Y m x l R W 5 0 c m l l c y A v P j w v S X R l b T 4 8 S X R l b T 4 8 S X R l b U x v Y 2 F 0 a W 9 u P j x J d G V t V H l w Z T 5 G b 3 J t d W x h P C 9 J d G V t V H l w Z T 4 8 S X R l b V B h d G g + U 2 V j d G l v b j E v J U U 5 J T k 2 J T h C J U U 1 J T g y J U F D J U U 2 J T k 1 J U I w X y V F N S U 4 Q S V B M C V F N y V B R S U 5 N y V F N S V B R i V C R S V F O C V C M S V B M S 8 l R T c l Q j U l O T A l R T U l O T A l O D g l R T M l O D E l O T U l R T M l O D I l O E M l R T M l O D E l O U Y l R T U l O D g l O T c 8 L 0 l 0 Z W 1 Q Y X R o P j w v S X R l b U x v Y 2 F 0 a W 9 u P j x T d G F i b G V F b n R y a W V z I C 8 + P C 9 J d G V t P j x J d G V t P j x J d G V t T G 9 j Y X R p b 2 4 + P E l 0 Z W 1 U e X B l P k Z v c m 1 1 b G E 8 L 0 l 0 Z W 1 U e X B l P j x J d G V t U G F 0 a D 5 T Z W N 0 a W 9 u M S 8 l R T U l Q U Y l Q k U l R T g l Q j E l Q T E l R T Y l O T c l Q T V f J U U 1 J U F E J U E 2 J U U 3 J U J G J T k y J U U 2 J T k 0 J U F G J U U 2 J T h G J U I 0 L y V F N S V C M S U 5 N S V F O S U 5 N i U 4 Q i V F M y U 4 M S U 5 N S V F M y U 4 M i U 4 Q y V F M y U 4 M S U 5 R i U y M C V F O S U 5 N i U 4 Q i V F N S U 4 M i V B Q y V F N i U 5 N S V C M F 8 l R T U l O D U l Q T g l R T Q l Q k Q l O T M 8 L 0 l 0 Z W 1 Q Y X R o P j w v S X R l b U x v Y 2 F 0 a W 9 u P j x T d G F i b G V F b n R y a W V z I C 8 + P C 9 J d G V t P j x J d G V t P j x J d G V t T G 9 j Y X R p b 2 4 + P E l 0 Z W 1 U e X B l P k Z v c m 1 1 b G E 8 L 0 l 0 Z W 1 U e X B l P j x J d G V t U G F 0 a D 5 T Z W N 0 a W 9 u M S 8 l R T U l Q U Y l Q k U l R T g l Q j E l Q T E l R T Y l O T c l Q T V f J U U 1 J U F E J U E 2 J U U 3 J U J G J T k y J U U 2 J T k 0 J U F G J U U 2 J T h G J U I 0 L y V F N S U 5 M C U 4 R C V F N S U 4 O S U 4 R C V F M y U 4 M S U 4 Q y V F N S V B N C U 4 O S V F N i U 5 Q i V C N C V F M y U 4 M S U 5 N S V F M y U 4 M i U 4 Q y V F M y U 4 M S U 5 R i V F N S U 4 O C U 5 N y U y M D w v S X R l b V B h d G g + P C 9 J d G V t T G 9 j Y X R p b 2 4 + P F N 0 Y W J s Z U V u d H J p Z X M g L z 4 8 L 0 l 0 Z W 0 + P E l 0 Z W 0 + P E l 0 Z W 1 M b 2 N h d G l v b j 4 8 S X R l b V R 5 c G U + R m 9 y b X V s Y T w v S X R l b V R 5 c G U + P E l 0 Z W 1 Q Y X R o P l N l Y 3 R p b 2 4 x L y V F O S U 5 N i U 4 Q i V F N S U 4 M i V B Q y V F N i U 5 N S V C M F 8 l R T U l O E E l Q T A l R T c l Q U U l O T c l R T k l O T k l Q T Q l R T U l Q T Q l O T Y l R T Y l O T c l Q T V f J U U 1 J U F E J U E 2 J U U 3 J U J G J T k y J U U 2 J T k 0 J U F G J U U 2 J T h G J U I 0 L y V F N y V C R C V B R S V F M y U 4 M S U 4 R C V F N i U 4 R i U 5 Q i V F M y U 4 M S U 4 O C V F M y U 4 M i U 4 O S V F M y U 4 M i U 4 Q y V F M y U 4 M S U 5 R i V F N S U 4 M C V B N D w v S X R l b V B h d G g + P C 9 J d G V t T G 9 j Y X R p b 2 4 + P F N 0 Y W J s Z U V u d H J p Z X M g L z 4 8 L 0 l 0 Z W 0 + P E l 0 Z W 0 + P E l 0 Z W 1 M b 2 N h d G l v b j 4 8 S X R l b V R 5 c G U + R m 9 y b X V s Y T w v S X R l b V R 5 c G U + P E l 0 Z W 1 Q Y X R o P l N l Y 3 R p b 2 4 x L y V F O S U 5 N i U 4 Q i V F N S U 4 M i V B Q y V F N i U 5 N S V C M F 8 l R T U l O E E l Q T A l R T c l Q U U l O T c l R T k l O T k l Q T Q l R T U l Q T Q l O T Y l R T Y l O T c l Q T V f J U U 1 J U F E J U E 2 J U U 3 J U J G J T k y J U U 2 J T k 0 J U F G J U U 2 J T h G J U I 0 L y V F N y V C N S U 5 M C V F N S U 5 M C U 4 O C V F M y U 4 M S U 5 N S V F M y U 4 M i U 4 Q y V F M y U 4 M S U 5 R i V F N S U 4 O C U 5 N z w v S X R l b V B h d G g + P C 9 J d G V t T G 9 j Y X R p b 2 4 + P F N 0 Y W J s Z U V u d H J p Z X M g L z 4 8 L 0 l 0 Z W 0 + P E l 0 Z W 0 + P E l 0 Z W 1 M b 2 N h d G l v b j 4 8 S X R l b V R 5 c G U + R m 9 y b X V s Y T w v S X R l b V R 5 c G U + P E l 0 Z W 1 Q Y X R o P l N l Y 3 R p b 2 4 x L y V F O S U 5 N i U 4 Q i V F N S U 4 M i V B Q y V F N i U 5 N S V C M F 8 l R T U l O E E l Q T A l R T c l Q U U l O T c l R T U l Q U Y l Q k U l R T g l Q j E l Q T F f J U U 1 J U F E J U E 2 J U U 3 J U J G J T k y J U U 2 J T k 0 J U F G J U U 2 J T h G J U I 0 L y V F N y V C R C V B R S V F M y U 4 M S U 4 R C V F N i U 4 R i U 5 Q i V F M y U 4 M S U 4 O C V F M y U 4 M i U 4 O S V F M y U 4 M i U 4 Q y V F M y U 4 M S U 5 R i V F N S U 4 M C V B N D w v S X R l b V B h d G g + P C 9 J d G V t T G 9 j Y X R p b 2 4 + P F N 0 Y W J s Z U V u d H J p Z X M g L z 4 8 L 0 l 0 Z W 0 + P E l 0 Z W 0 + P E l 0 Z W 1 M b 2 N h d G l v b j 4 8 S X R l b V R 5 c G U + R m 9 y b X V s Y T w v S X R l b V R 5 c G U + P E l 0 Z W 1 Q Y X R o P l N l Y 3 R p b 2 4 x L y V F O S U 5 N i U 4 Q i V F N S U 4 M i V B Q y V F N i U 5 N S V C M F 8 l R T U l O E E l Q T A l R T c l Q U U l O T c l R T U l Q U Y l Q k U l R T g l Q j E l Q T F f J U U 1 J U F E J U E 2 J U U 3 J U J G J T k y J U U 2 J T k 0 J U F G J U U 2 J T h G J U I 0 L y V F N y V C N S U 5 M C V F N S U 5 M C U 4 O C V F M y U 4 M S U 5 N S V F M y U 4 M i U 4 Q y V F M y U 4 M S U 5 R i V F N S U 4 O C U 5 N z w v S X R l b V B h d G g + P C 9 J d G V t T G 9 j Y X R p b 2 4 + P F N 0 Y W J s Z U V u d H J p Z X M g L z 4 8 L 0 l 0 Z W 0 + P E l 0 Z W 0 + P E l 0 Z W 1 M b 2 N h d G l v b j 4 8 S X R l b V R 5 c G U + R m 9 y b X V s Y T w v S X R l b V R 5 c G U + P E l 0 Z W 1 Q Y X R o P l N l Y 3 R p b 2 4 x L y V F N S V B R i V C R S V F O C V C M S V B M S V F N i U 5 N y V B N V 8 l R T U l Q U Q l Q T Y l R T c l Q k Y l O T I l R T Y l O T Q l Q U Y l R T Y l O E Y l Q j Q v J U U 3 J U J E J U F F J U U z J T g x J T h E J U U 2 J T h G J T l C J U U z J T g x J T g 4 J U U z J T g y J T g 5 J U U z J T g y J T h D J U U z J T g x J T l G J U U 1 J T g w J U E 0 P C 9 J d G V t U G F 0 a D 4 8 L 0 l 0 Z W 1 M b 2 N h d G l v b j 4 8 U 3 R h Y m x l R W 5 0 c m l l c y A v P j w v S X R l b T 4 8 S X R l b T 4 8 S X R l b U x v Y 2 F 0 a W 9 u P j x J d G V t V H l w Z T 5 G b 3 J t d W x h P C 9 J d G V t V H l w Z T 4 8 S X R l b V B h d G g + U 2 V j d G l v b j E v J U U 1 J U F G J U J F J U U 4 J U I x J U E x J U U 2 J T k 3 J U E 1 X y V F N S V B R C V B N i V F N y V C R i U 5 M i V F N i U 5 N C V B R i V F N i U 4 R i V C N C 8 l R T c l Q j U l O T A l R T U l O T A l O D g l R T M l O D E l O T U l R T M l O D I l O E M l R T M l O D E l O U Y l R T U l O D g l O T c 8 L 0 l 0 Z W 1 Q Y X R o P j w v S X R l b U x v Y 2 F 0 a W 9 u P j x T d G F i b G V F b n R y a W V z I C 8 + P C 9 J d G V t P j x J d G V t P j x J d G V t T G 9 j Y X R p b 2 4 + P E l 0 Z W 1 U e X B l P k Z v c m 1 1 b G E 8 L 0 l 0 Z W 1 U e X B l P j x J d G V t U G F 0 a D 5 T Z W N 0 a W 9 u M S 8 l R T k l O T Y l O E I l R T U l O D I l Q U M l R T Y l O T U l Q j B f J U U 1 J T h B J U E w J U U 3 J U F F J T k 3 J U U 1 J U F G J U J F J U U 4 J U I x J U E x L y V F M y U 4 M y U 5 N S V F M y U 4 M i V B M y V F M y U 4 M y V B Q i V F M y U 4 M i V C R i V F M y U 4 M y V C Q y V F M y U 4 M S U 5 N S V F M y U 4 M i U 4 Q y V F M y U 4 M S U 5 R i V F O C V B M S U 4 Q z E 8 L 0 l 0 Z W 1 Q Y X R o P j w v S X R l b U x v Y 2 F 0 a W 9 u P j x T d G F i b G V F b n R y a W V z I C 8 + P C 9 J d G V t P j x J d G V t P j x J d G V t T G 9 j Y X R p b 2 4 + P E l 0 Z W 1 U e X B l P k Z v c m 1 1 b G E 8 L 0 l 0 Z W 1 U e X B l P j x J d G V t U G F 0 a D 5 T Z W N 0 a W 9 u M S 8 l R T k l O T Y l O E I l R T U l O D I l Q U M l R T Y l O T U l Q j B f J U U 1 J T h B J U E w J U U 3 J U F F J T k 3 J U U 1 J U F G J U J F J U U 4 J U I x J U E x X y V F N S V B R C V B N i V F N y V C R i U 5 M i V F N i U 5 N C V B R i V F N i U 4 R i V C N C 8 l R T M l O D M l O T U l R T M l O D I l Q T M l R T M l O D M l Q U I l R T M l O D I l Q k Y l R T M l O D M l Q k M l R T M l O D E l O T U l R T M l O D I l O E M l R T M l O D E l O U Y l R T g l Q T E l O E M x P C 9 J d G V t U G F 0 a D 4 8 L 0 l 0 Z W 1 M b 2 N h d G l v b j 4 8 U 3 R h Y m x l R W 5 0 c m l l c y A v P j w v S X R l b T 4 8 S X R l b T 4 8 S X R l b U x v Y 2 F 0 a W 9 u P j x J d G V t V H l w Z T 5 G b 3 J t d W x h P C 9 J d G V t V H l w Z T 4 8 S X R l b V B h d G g + U 2 V j d G l v b j E v J U U 5 J T k 2 J T h C J U U 1 J T g y J U F D J U U 2 J T k 1 J U I w X y V F N S U 4 Q S V B M C V F N y V B R S U 5 N y V F N S V B R i V C R S V F O C V C M S V B M S V F N C V C Q i V C N i V F N i U 5 N S V C M F 8 l R T U l Q U Q l Q T Y l R T c l Q k Y l O T I l R T Y l O T Q l Q U Y l R T Y l O E Y l Q j Q v J U U z J T g z J T k 1 J U U z J T g y J U E z J U U z J T g z J U F C J U U z J T g y J U J G J U U z J T g z J U J D J U U z J T g x J T k 1 J U U z J T g y J T h D J U U z J T g x J T l G J U U 4 J U E x J T h D M T w v S X R l b V B h d G g + P C 9 J d G V t T G 9 j Y X R p b 2 4 + P F N 0 Y W J s Z U V u d H J p Z X M g L z 4 8 L 0 l 0 Z W 0 + P E l 0 Z W 0 + P E l 0 Z W 1 M b 2 N h d G l v b j 4 8 S X R l b V R 5 c G U + R m 9 y b X V s Y T w v S X R l b V R 5 c G U + P E l 0 Z W 1 Q Y X R o P l N l Y 3 R p b 2 4 x L y V F O S U 5 N i U 4 Q i V F N S U 4 M i V B Q y V F N i U 5 N S V C M F 8 l R T U l O E E l Q T A l R T c l Q U U l O T c l R T U l Q U Y l Q k U l R T g l Q j E l Q T E l R T Q l Q k I l Q j Y l R T Y l O T U l Q j A v J U U 4 J U J G J U J E J U U 1 J T h B J U E w J U U z J T g x J T k 1 J U U z J T g y J T h D J U U z J T g x J T l G J U U 2 J T l E J U E x J U U 0 J U J C J U I 2 J U U 1 J T g 4 J T k 3 P C 9 J d G V t U G F 0 a D 4 8 L 0 l 0 Z W 1 M b 2 N h d G l v b j 4 8 U 3 R h Y m x l R W 5 0 c m l l c y A v P j w v S X R l b T 4 8 S X R l b T 4 8 S X R l b U x v Y 2 F 0 a W 9 u P j x J d G V t V H l w Z T 5 G b 3 J t d W x h P C 9 J d G V t V H l w Z T 4 8 S X R l b V B h d G g + U 2 V j d G l v b j E v J U U 5 J T k 2 J T h C J U U 1 J T g y J U F D J U U 2 J T k 1 J U I w X y V F N S U 4 Q S V B M C V F N y V B R S U 5 N y V F N S V B R i V C R S V F O C V C M S V B M S V F N C V C Q i V C N i V F N i U 5 N S V C M C 8 l R T Y l O E M l Q k Y l R T U l O D U l Q T U l R T M l O D E l O T U l R T M l O D I l O E M l R T M l O D E l O U Y l R T U l O E E l Q T A l R T c l Q U U l O T c 8 L 0 l 0 Z W 1 Q Y X R o P j w v S X R l b U x v Y 2 F 0 a W 9 u P j x T d G F i b G V F b n R y a W V z I C 8 + P C 9 J d G V t P j x J d G V t P j x J d G V t T G 9 j Y X R p b 2 4 + P E l 0 Z W 1 U e X B l P k Z v c m 1 1 b G E 8 L 0 l 0 Z W 1 U e X B l P j x J d G V t U G F 0 a D 5 T Z W N 0 a W 9 u M S 8 l R T k l O T Y l O E I l R T U l O D I l Q U M l R T Y l O T U l Q j B f J U U 1 J T h B J U E w J U U 3 J U F F J T k 3 J U U 1 J U F G J U J F J U U 4 J U I x J U E x J U U 0 J U J C J U I 2 J U U 2 J T k 1 J U I w L y V F O C V C R i V C R C V F N S U 4 Q S V B M C V F M y U 4 M S U 5 N S V F M y U 4 M i U 4 Q y V F M y U 4 M S U 5 R i V F N i U 5 R C V B M S V F N C V C Q i V C N i V F N S U 4 O C U 5 N z E 8 L 0 l 0 Z W 1 Q Y X R o P j w v S X R l b U x v Y 2 F 0 a W 9 u P j x T d G F i b G V F b n R y a W V z I C 8 + P C 9 J d G V t P j x J d G V t P j x J d G V t T G 9 j Y X R p b 2 4 + P E l 0 Z W 1 U e X B l P k Z v c m 1 1 b G E 8 L 0 l 0 Z W 1 U e X B l P j x J d G V t U G F 0 a D 5 T Z W N 0 a W 9 u M S 8 l R T k l O T Y l O E I l R T U l O D I l Q U M l R T Y l O T U l Q j B f J U U 1 J T h B J U E w J U U 3 J U F F J T k 3 J U U 1 J U F G J U J F J U U 4 J U I x J U E x J U U 0 J U J C J U I 2 J U U 2 J T k 1 J U I w L y V F N C V C O S U 5 N y V F N y V B R S U 5 N y V F N i V C O C U 4 O C V F M y U 4 M S V C R i V F M y U 4 M S V B R S V F N S U 4 O C U 5 N z w v S X R l b V B h d G g + P C 9 J d G V t T G 9 j Y X R p b 2 4 + P F N 0 Y W J s Z U V u d H J p Z X M g L z 4 8 L 0 l 0 Z W 0 + P E l 0 Z W 0 + P E l 0 Z W 1 M b 2 N h d G l v b j 4 8 S X R l b V R 5 c G U + R m 9 y b X V s Y T w v S X R l b V R 5 c G U + P E l 0 Z W 1 Q Y X R o P l N l Y 3 R p b 2 4 x L y V F O S U 5 N i U 4 Q i V F N S U 4 M i V B Q y V F N i U 5 N S V C M F 8 l R T U l O E E l Q T A l R T c l Q U U l O T c l R T U l Q U Y l Q k U l R T g l Q j E l Q T E l R T Q l Q k I l Q j Y l R T Y l O T U l Q j A v J U U 2 J T h D J U J G J U U 1 J T g 1 J U E 1 J U U z J T g x J T k 1 J U U z J T g y J T h D J U U z J T g x J T l G J U U 1 J T h B J U E w J U U 3 J U F F J T k 3 M T w v S X R l b V B h d G g + P C 9 J d G V t T G 9 j Y X R p b 2 4 + P F N 0 Y W J s Z U V u d H J p Z X M g L z 4 8 L 0 l 0 Z W 0 + P E l 0 Z W 0 + P E l 0 Z W 1 M b 2 N h d G l v b j 4 8 S X R l b V R 5 c G U + R m 9 y b X V s Y T w v S X R l b V R 5 c G U + P E l 0 Z W 1 Q Y X R o P l N l Y 3 R p b 2 4 x L y V F O S U 5 N i U 4 Q i V F N S U 4 M i V B Q y V F N i U 5 N S V C M F 8 l R T U l O E E l Q T A l R T c l Q U U l O T c l R T U l Q U Y l Q k U l R T g l Q j E l Q T E l R T Q l Q k I l Q j Y l R T Y l O T U l Q j A v J U U 0 J U I 4 J U E 2 J U U z J T g x J U I 5 J U U 2 J T l C J U J G J U U z J T g x J T g 4 J U U z J T g y J T g 5 J U U z J T g y J T h D J U U z J T g x J T l G J U U 4 J U E x J T h D P C 9 J d G V t U G F 0 a D 4 8 L 0 l 0 Z W 1 M b 2 N h d G l v b j 4 8 U 3 R h Y m x l R W 5 0 c m l l c y A v P j w v S X R l b T 4 8 S X R l b T 4 8 S X R l b U x v Y 2 F 0 a W 9 u P j x J d G V t V H l w Z T 5 G b 3 J t d W x h P C 9 J d G V t V H l w Z T 4 8 S X R l b V B h d G g + U 2 V j d G l v b j E v J U U 5 J T k 2 J T h C J U U 1 J T g y J U F D J U U 2 J T k 1 J U I w X y V F N S U 4 Q S V B M C V F N y V B R S U 5 N y V F N S V B R i V C R S V F O C V C M S V B M S V F N C V C Q i V C N i V F N i U 5 N S V C M C 8 l R T U l O D k l O E E l R T k l O T k l Q T Q l R T M l O D E l O T U l R T M l O D I l O E M l R T M l O D E l O U Y l R T Q l Q k I l O T Y l R T M l O D E l Q U U l R T U l O D g l O T c 8 L 0 l 0 Z W 1 Q Y X R o P j w v S X R l b U x v Y 2 F 0 a W 9 u P j x T d G F i b G V F b n R y a W V z I C 8 + P C 9 J d G V t P j x J d G V t P j x J d G V t T G 9 j Y X R p b 2 4 + P E l 0 Z W 1 U e X B l P k Z v c m 1 1 b G E 8 L 0 l 0 Z W 1 U e X B l P j x J d G V t U G F 0 a D 5 T Z W N 0 a W 9 u M S 8 l R T k l O T Y l O E I l R T U l O D I l Q U M l R T Y l O T U l Q j B f J U U 1 J T h B J U E w J U U 3 J U F F J T k 3 J U U 1 J U F G J U J F J U U 4 J U I x J U E x J U U 0 J U J C J U I 2 J U U 2 J T k 1 J U I w L y V F N y V C R C V B R S V F M y U 4 M S U 4 R C V F N i U 4 R i U 5 Q i V F M y U 4 M S U 4 O C V F M y U 4 M i U 4 O S V F M y U 4 M i U 4 Q y V F M y U 4 M S U 5 R i V F N S U 4 M C V B N D w v S X R l b V B h d G g + P C 9 J d G V t T G 9 j Y X R p b 2 4 + P F N 0 Y W J s Z U V u d H J p Z X M g L z 4 8 L 0 l 0 Z W 0 + P E l 0 Z W 0 + P E l 0 Z W 1 M b 2 N h d G l v b j 4 8 S X R l b V R 5 c G U + R m 9 y b X V s Y T w v S X R l b V R 5 c G U + P E l 0 Z W 1 Q Y X R o P l N l Y 3 R p b 2 4 x L y V F O S U 5 N i U 4 Q i V F N S U 4 M i V B Q y V F N i U 5 N S V C M F 8 l R T U l O E E l Q T A l R T c l Q U U l O T c l R T U l Q U Y l Q k U l R T g l Q j E l Q T E l R T Q l Q k I l Q j Y l R T Y l O T U l Q j A v J U U 3 J U I 1 J T k w J U U 1 J T k w J T g 4 J U U z J T g x J T k 1 J U U z J T g y J T h D J U U z J T g x J T l G J U U 1 J T g 4 J T k 3 P C 9 J d G V t U G F 0 a D 4 8 L 0 l 0 Z W 1 M b 2 N h d G l v b j 4 8 U 3 R h Y m x l R W 5 0 c m l l c y A v P j w v S X R l b T 4 8 S X R l b T 4 8 S X R l b U x v Y 2 F 0 a W 9 u P j x J d G V t V H l w Z T 5 G b 3 J t d W x h P C 9 J d G V t V H l w Z T 4 8 S X R l b V B h d G g + U 2 V j d G l v b j E v J U U 5 J T k 2 J T h C J U U 1 J T g y J U F D J U U 2 J T k 1 J U I w X y V F N S U 4 Q S V B M C V F N y V B R S U 5 N y V F N S V B R i V C R S V F O C V C M S V B M S V F N C V C Q i V C N i V F N i U 5 N S V C M C 8 l R T g l Q k Y l Q k Q l R T U l O E E l Q T A l R T M l O D E l O T U l R T M l O D I l O E M l R T M l O D E l O U Y l R T M l O D I l Q U I l R T M l O D I l Q j k l R T M l O D I l Q k Y l R T M l O D M l Q T A 8 L 0 l 0 Z W 1 Q Y X R o P j w v S X R l b U x v Y 2 F 0 a W 9 u P j x T d G F i b G V F b n R y a W V z I C 8 + P C 9 J d G V t P j x J d G V t P j x J d G V t T G 9 j Y X R p b 2 4 + P E l 0 Z W 1 U e X B l P k Z v c m 1 1 b G E 8 L 0 l 0 Z W 1 U e X B l P j x J d G V t U G F 0 a D 5 T Z W N 0 a W 9 u M S 8 l R T k l O T Y l O E I l R T U l O D I l Q U M l R T Y l O T U l Q j B f J U U 1 J T h B J U E w J U U 3 J U F F J T k 3 J U U 1 J U F G J U J F J U U 4 J U I x J U E x J U U 0 J U J C J U I 2 J U U 2 J T k 1 J U I w L y V F N S V C M S U 5 N S V F O S U 5 N i U 4 Q i V F M y U 4 M S U 5 N S V F M y U 4 M i U 4 Q y V F M y U 4 M S U 5 R i U y M C V F M y U 4 M i V B Q i V F M y U 4 M i V C O S V F M y U 4 M i V C R i V F M y U 4 M y V B M D w v S X R l b V B h d G g + P C 9 J d G V t T G 9 j Y X R p b 2 4 + P F N 0 Y W J s Z U V u d H J p Z X M g L z 4 8 L 0 l 0 Z W 0 + P E l 0 Z W 0 + P E l 0 Z W 1 M b 2 N h d G l v b j 4 8 S X R l b V R 5 c G U + R m 9 y b X V s Y T w v S X R l b V R 5 c G U + P E l 0 Z W 1 Q Y X R o P l N l Y 3 R p b 2 4 x L y V F O S U 5 N i U 4 Q i V F N S U 4 M i V B Q y V F N i U 5 N S V C M F 8 l R T U l O E E l Q T A l R T c l Q U U l O T c l R T U l Q U Y l Q k U l R T g l Q j E l Q T E l R T Q l Q k I l Q j Y l R T Y l O T U l Q j A v J U U 1 J T g 5 J T h B J U U 5 J T k 5 J U E 0 J U U z J T g x J T k 1 J U U z J T g y J T h D J U U z J T g x J T l G J U U 0 J U J C J T k 2 J U U z J T g x J U F F J U U 1 J T g 4 J T k 3 M T w v S X R l b V B h d G g + P C 9 J d G V t T G 9 j Y X R p b 2 4 + P F N 0 Y W J s Z U V u d H J p Z X M g L z 4 8 L 0 l 0 Z W 0 + P E l 0 Z W 0 + P E l 0 Z W 1 M b 2 N h d G l v b j 4 8 S X R l b V R 5 c G U + R m 9 y b X V s Y T w v S X R l b V R 5 c G U + P E l 0 Z W 1 Q Y X R o P l N l Y 3 R p b 2 4 x L y V F O S U 5 N i U 4 Q i V F N S U 4 M i V B Q y V F N i U 5 N S V C M F 8 l R T U l O E E l Q T A l R T c l Q U U l O T c l R T U l Q U Y l Q k U l R T g l Q j E l Q T E l R T Q l Q k I l Q j Y l R T Y l O T U l Q j A v J U U z J T g z J T k 1 J U U z J T g y J U E z J U U z J T g z J U F C J U U z J T g y J U J G J U U z J T g z J U J D J U U z J T g x J T k 1 J U U z J T g y J T h D J U U z J T g x J T l G J U U 4 J U E x J T h D M T w v S X R l b V B h d G g + P C 9 J d G V t T G 9 j Y X R p b 2 4 + P F N 0 Y W J s Z U V u d H J p Z X M g L z 4 8 L 0 l 0 Z W 0 + P E l 0 Z W 0 + P E l 0 Z W 1 M b 2 N h d G l v b j 4 8 S X R l b V R 5 c G U + R m 9 y b X V s Y T w v S X R l b V R 5 c G U + P E l 0 Z W 1 Q Y X R o P l N l Y 3 R p b 2 4 x L y V F O S U 5 N i U 4 Q i V F N S U 4 M i V B Q y V F N i U 5 N S V C M F 8 l R T U l O E E l Q T A l R T c l Q U U l O T c l R T U l Q U Y l Q k U l R T g l Q j E l Q T E l R T Q l Q k I l Q j Y l R T Y l O T U l Q j A v J U U z J T g y J U I w J U U z J T g z J U F C J U U z J T g z J U J D J U U z J T g z J T k 3 J U U 1 J T h D J T k 2 J U U z J T g x J T k 1 J U U z J T g y J T h D J U U z J T g x J T l G J U U 4 J U E x J T h D M T w v S X R l b V B h d G g + P C 9 J d G V t T G 9 j Y X R p b 2 4 + P F N 0 Y W J s Z U V u d H J p Z X M g L z 4 8 L 0 l 0 Z W 0 + P E l 0 Z W 0 + P E l 0 Z W 1 M b 2 N h d G l v b j 4 8 S X R l b V R 5 c G U + R m 9 y b X V s Y T w v S X R l b V R 5 c G U + P E l 0 Z W 1 Q Y X R o P l N l Y 3 R p b 2 4 x L y V F O S U 5 N i U 4 Q i V F N S U 4 M i V B Q y V F N i U 5 N S V C M F 8 l R T U l O E E l Q T A l R T c l Q U U l O T c l R T U l Q U Y l Q k U l R T g l Q j E l Q T E l R T Q l Q k I l Q j Y l R T Y l O T U l Q j B f J U U 1 J U F E J U E 2 J U U 3 J U J G J T k y J U U 2 J T k 0 J U F G J U U 2 J T h G J U I 0 L y V F O C V C R i V C R C V F N S U 4 Q S V B M C V F M y U 4 M S U 5 N S V F M y U 4 M i U 4 Q y V F M y U 4 M S U 5 R i V F N i U 5 R C V B M S V F N C V C Q i V C N i V F N S U 4 O C U 5 N z w v S X R l b V B h d G g + P C 9 J d G V t T G 9 j Y X R p b 2 4 + P F N 0 Y W J s Z U V u d H J p Z X M g L z 4 8 L 0 l 0 Z W 0 + P E l 0 Z W 0 + P E l 0 Z W 1 M b 2 N h d G l v b j 4 8 S X R l b V R 5 c G U + R m 9 y b X V s Y T w v S X R l b V R 5 c G U + P E l 0 Z W 1 Q Y X R o P l N l Y 3 R p b 2 4 x L y V F O S U 5 N i U 4 Q i V F N S U 4 M i V B Q y V F N i U 5 N S V C M F 8 l R T U l O E E l Q T A l R T c l Q U U l O T c l R T U l Q U Y l Q k U l R T g l Q j E l Q T E l R T Q l Q k I l Q j Y l R T Y l O T U l Q j B f J U U 1 J U F E J U E 2 J U U 3 J U J G J T k y J U U 2 J T k 0 J U F G J U U 2 J T h G J U I 0 L y V F N i U 4 Q y V C R i V F N S U 4 N S V B N S V F M y U 4 M S U 5 N S V F M y U 4 M i U 4 Q y V F M y U 4 M S U 5 R i V F N S U 4 Q S V B M C V F N y V B R S U 5 N z w v S X R l b V B h d G g + P C 9 J d G V t T G 9 j Y X R p b 2 4 + P F N 0 Y W J s Z U V u d H J p Z X M g L z 4 8 L 0 l 0 Z W 0 + P E l 0 Z W 0 + P E l 0 Z W 1 M b 2 N h d G l v b j 4 8 S X R l b V R 5 c G U + R m 9 y b X V s Y T w v S X R l b V R 5 c G U + P E l 0 Z W 1 Q Y X R o P l N l Y 3 R p b 2 4 x L y V F O S U 5 N i U 4 Q i V F N S U 4 M i V B Q y V F N i U 5 N S V C M F 8 l R T U l O E E l Q T A l R T c l Q U U l O T c l R T U l Q U Y l Q k U l R T g l Q j E l Q T E l R T Q l Q k I l Q j Y l R T Y l O T U l Q j B f J U U 1 J U F E J U E 2 J U U 3 J U J G J T k y J U U 2 J T k 0 J U F G J U U 2 J T h G J U I 0 L y V F O C V C R i V C R C V F N S U 4 Q S V B M C V F M y U 4 M S U 5 N S V F M y U 4 M i U 4 Q y V F M y U 4 M S U 5 R i V F N i U 5 R C V B M S V F N C V C Q i V C N i V F N S U 4 O C U 5 N z E 8 L 0 l 0 Z W 1 Q Y X R o P j w v S X R l b U x v Y 2 F 0 a W 9 u P j x T d G F i b G V F b n R y a W V z I C 8 + P C 9 J d G V t P j x J d G V t P j x J d G V t T G 9 j Y X R p b 2 4 + P E l 0 Z W 1 U e X B l P k Z v c m 1 1 b G E 8 L 0 l 0 Z W 1 U e X B l P j x J d G V t U G F 0 a D 5 T Z W N 0 a W 9 u M S 8 l R T k l O T Y l O E I l R T U l O D I l Q U M l R T Y l O T U l Q j B f J U U 1 J T h B J U E w J U U 3 J U F F J T k 3 J U U 1 J U F G J U J F J U U 4 J U I x J U E x J U U 0 J U J C J U I 2 J U U 2 J T k 1 J U I w X y V F N S V B R C V B N i V F N y V C R i U 5 M i V F N i U 5 N C V B R i V F N i U 4 R i V C N C 8 l R T Q l Q j k l O T c l R T c l Q U U l O T c l R T Y l Q j g l O D g l R T M l O D E l Q k Y l R T M l O D E l Q U U l R T U l O D g l O T c 8 L 0 l 0 Z W 1 Q Y X R o P j w v S X R l b U x v Y 2 F 0 a W 9 u P j x T d G F i b G V F b n R y a W V z I C 8 + P C 9 J d G V t P j x J d G V t P j x J d G V t T G 9 j Y X R p b 2 4 + P E l 0 Z W 1 U e X B l P k Z v c m 1 1 b G E 8 L 0 l 0 Z W 1 U e X B l P j x J d G V t U G F 0 a D 5 T Z W N 0 a W 9 u M S 8 l R T k l O T Y l O E I l R T U l O D I l Q U M l R T Y l O T U l Q j B f J U U 1 J T h B J U E w J U U 3 J U F F J T k 3 J U U 1 J U F G J U J F J U U 4 J U I x J U E x J U U 0 J U J C J U I 2 J U U 2 J T k 1 J U I w X y V F N S V B R C V B N i V F N y V C R i U 5 M i V F N i U 5 N C V B R i V F N i U 4 R i V C N C 8 l R T Y l O E M l Q k Y l R T U l O D U l Q T U l R T M l O D E l O T U l R T M l O D I l O E M l R T M l O D E l O U Y l R T U l O E E l Q T A l R T c l Q U U l O T c x P C 9 J d G V t U G F 0 a D 4 8 L 0 l 0 Z W 1 M b 2 N h d G l v b j 4 8 U 3 R h Y m x l R W 5 0 c m l l c y A v P j w v S X R l b T 4 8 S X R l b T 4 8 S X R l b U x v Y 2 F 0 a W 9 u P j x J d G V t V H l w Z T 5 G b 3 J t d W x h P C 9 J d G V t V H l w Z T 4 8 S X R l b V B h d G g + U 2 V j d G l v b j E v J U U 5 J T k 2 J T h C J U U 1 J T g y J U F D J U U 2 J T k 1 J U I w X y V F N S U 4 Q S V B M C V F N y V B R S U 5 N y V F N S V B R i V C R S V F O C V C M S V B M S V F N C V C Q i V C N i V F N i U 5 N S V C M F 8 l R T U l Q U Q l Q T Y l R T c l Q k Y l O T I l R T Y l O T Q l Q U Y l R T Y l O E Y l Q j Q v J U U 0 J U I 4 J U E 2 J U U z J T g x J U I 5 J U U 2 J T l C J U J G J U U z J T g x J T g 4 J U U z J T g y J T g 5 J U U z J T g y J T h D J U U z J T g x J T l G J U U 4 J U E x J T h D P C 9 J d G V t U G F 0 a D 4 8 L 0 l 0 Z W 1 M b 2 N h d G l v b j 4 8 U 3 R h Y m x l R W 5 0 c m l l c y A v P j w v S X R l b T 4 8 S X R l b T 4 8 S X R l b U x v Y 2 F 0 a W 9 u P j x J d G V t V H l w Z T 5 G b 3 J t d W x h P C 9 J d G V t V H l w Z T 4 8 S X R l b V B h d G g + U 2 V j d G l v b j E v J U U 5 J T k 2 J T h C J U U 1 J T g y J U F D J U U 2 J T k 1 J U I w X y V F N S U 4 Q S V B M C V F N y V B R S U 5 N y V F N S V B R i V C R S V F O C V C M S V B M S V F N C V C Q i V C N i V F N i U 5 N S V C M F 8 l R T U l Q U Q l Q T Y l R T c l Q k Y l O T I l R T Y l O T Q l Q U Y l R T Y l O E Y l Q j Q v J U U 1 J T g 5 J T h B J U U 5 J T k 5 J U E 0 J U U z J T g x J T k 1 J U U z J T g y J T h D J U U z J T g x J T l G J U U 0 J U J C J T k 2 J U U z J T g x J U F F J U U 1 J T g 4 J T k 3 P C 9 J d G V t U G F 0 a D 4 8 L 0 l 0 Z W 1 M b 2 N h d G l v b j 4 8 U 3 R h Y m x l R W 5 0 c m l l c y A v P j w v S X R l b T 4 8 S X R l b T 4 8 S X R l b U x v Y 2 F 0 a W 9 u P j x J d G V t V H l w Z T 5 G b 3 J t d W x h P C 9 J d G V t V H l w Z T 4 8 S X R l b V B h d G g + U 2 V j d G l v b j E v J U U 5 J T k 2 J T h C J U U 1 J T g y J U F D J U U 2 J T k 1 J U I w X y V F N S U 4 Q S V B M C V F N y V B R S U 5 N y V F N S V B R i V C R S V F O C V C M S V B M S V F N C V C Q i V C N i V F N i U 5 N S V C M F 8 l R T U l Q U Q l Q T Y l R T c l Q k Y l O T I l R T Y l O T Q l Q U Y l R T Y l O E Y l Q j Q v J U U 3 J U J E J U F F J U U z J T g x J T h E J U U 2 J T h G J T l C J U U z J T g x J T g 4 J U U z J T g y J T g 5 J U U z J T g y J T h D J U U z J T g x J T l G J U U 1 J T g w J U E 0 P C 9 J d G V t U G F 0 a D 4 8 L 0 l 0 Z W 1 M b 2 N h d G l v b j 4 8 U 3 R h Y m x l R W 5 0 c m l l c y A v P j w v S X R l b T 4 8 S X R l b T 4 8 S X R l b U x v Y 2 F 0 a W 9 u P j x J d G V t V H l w Z T 5 G b 3 J t d W x h P C 9 J d G V t V H l w Z T 4 8 S X R l b V B h d G g + U 2 V j d G l v b j E v J U U 5 J T k 2 J T h C J U U 1 J T g y J U F D J U U 2 J T k 1 J U I w X y V F N S U 4 Q S V B M C V F N y V B R S U 5 N y V F N S V B R i V C R S V F O C V C M S V B M S V F N C V C Q i V C N i V F N i U 5 N S V C M F 8 l R T U l Q U Q l Q T Y l R T c l Q k Y l O T I l R T Y l O T Q l Q U Y l R T Y l O E Y l Q j Q v J U U 3 J U I 1 J T k w J U U 1 J T k w J T g 4 J U U z J T g x J T k 1 J U U z J T g y J T h D J U U z J T g x J T l G J U U 1 J T g 4 J T k 3 P C 9 J d G V t U G F 0 a D 4 8 L 0 l 0 Z W 1 M b 2 N h d G l v b j 4 8 U 3 R h Y m x l R W 5 0 c m l l c y A v P j w v S X R l b T 4 8 S X R l b T 4 8 S X R l b U x v Y 2 F 0 a W 9 u P j x J d G V t V H l w Z T 5 G b 3 J t d W x h P C 9 J d G V t V H l w Z T 4 8 S X R l b V B h d G g + U 2 V j d G l v b j E v J U U 5 J T k 2 J T h C J U U 1 J T g y J U F D J U U 2 J T k 1 J U I w X y V F N S U 4 Q S V B M C V F N y V B R S U 5 N y V F N S V B R i V C R S V F O C V C M S V B M S V F N C V C Q i V C N i V F N i U 5 N S V C M F 8 l R T U l Q U Q l Q T Y l R T c l Q k Y l O T I l R T Y l O T Q l Q U Y l R T Y l O E Y l Q j Q v J U U 4 J U J G J U J E J U U 1 J T h B J U E w J U U z J T g x J T k 1 J U U z J T g y J T h D J U U z J T g x J T l G J U U z J T g y J U F C J U U z J T g y J U I 5 J U U z J T g y J U J G J U U z J T g z J U E w P C 9 J d G V t U G F 0 a D 4 8 L 0 l 0 Z W 1 M b 2 N h d G l v b j 4 8 U 3 R h Y m x l R W 5 0 c m l l c y A v P j w v S X R l b T 4 8 S X R l b T 4 8 S X R l b U x v Y 2 F 0 a W 9 u P j x J d G V t V H l w Z T 5 G b 3 J t d W x h P C 9 J d G V t V H l w Z T 4 8 S X R l b V B h d G g + U 2 V j d G l v b j E v J U U 5 J T k 2 J T h C J U U 1 J T g y J U F D J U U 2 J T k 1 J U I w X y V F N S U 4 Q S V B M C V F N y V B R S U 5 N y V F N S V B R i V C R S V F O C V C M S V B M S V F N C V C Q i V C N i V F N i U 5 N S V C M F 8 l R T U l Q U Q l Q T Y l R T c l Q k Y l O T I l R T Y l O T Q l Q U Y l R T Y l O E Y l Q j Q v J U U 1 J U I x J T k 1 J U U 5 J T k 2 J T h C J U U z J T g x J T k 1 J U U z J T g y J T h D J U U z J T g x J T l G J T I w J U U z J T g y J U F C J U U z J T g y J U I 5 J U U z J T g y J U J G J U U z J T g z J U E w P C 9 J d G V t U G F 0 a D 4 8 L 0 l 0 Z W 1 M b 2 N h d G l v b j 4 8 U 3 R h Y m x l R W 5 0 c m l l c y A v P j w v S X R l b T 4 8 S X R l b T 4 8 S X R l b U x v Y 2 F 0 a W 9 u P j x J d G V t V H l w Z T 5 G b 3 J t d W x h P C 9 J d G V t V H l w Z T 4 8 S X R l b V B h d G g + U 2 V j d G l v b j E v J U U 5 J T k 2 J T h C J U U 1 J T g y J U F D J U U 2 J T k 1 J U I w X y V F N S U 4 Q S V B M C V F N y V B R S U 5 N y V F N S V B R i V C R S V F O C V C M S V B M S V F N C V C Q i V C N i V F N i U 5 N S V C M F 8 l R T U l Q U Q l Q T Y l R T c l Q k Y l O T I l R T Y l O T Q l Q U Y l R T Y l O E Y l Q j Q v J U U 1 J T g 5 J T h B J U U 5 J T k 5 J U E 0 J U U z J T g x J T k 1 J U U z J T g y J T h D J U U z J T g x J T l G J U U 0 J U J C J T k 2 J U U z J T g x J U F F J U U 1 J T g 4 J T k 3 M T w v S X R l b V B h d G g + P C 9 J d G V t T G 9 j Y X R p b 2 4 + P F N 0 Y W J s Z U V u d H J p Z X M g L z 4 8 L 0 l 0 Z W 0 + P E l 0 Z W 0 + P E l 0 Z W 1 M b 2 N h d G l v b j 4 8 S X R l b V R 5 c G U + R m 9 y b X V s Y T w v S X R l b V R 5 c G U + P E l 0 Z W 1 Q Y X R o P l N l Y 3 R p b 2 4 x L y V F O S U 5 N i U 4 Q i V F N S U 4 M i V B Q y V F N i U 5 N S V C M F 8 l R T U l O E E l Q T A l R T c l Q U U l O T c l R T U l Q U Y l Q k U l R T g l Q j E l Q T E l R T Q l Q k I l Q j Y l R T Y l O T U l Q j B f J U U 1 J U F E J U E 2 J U U 3 J U J G J T k y J U U 2 J T k 0 J U F G J U U 2 J T h G J U I 0 L y V F M y U 4 M i V C M C V F M y U 4 M y V B Q i V F M y U 4 M y V C Q y V F M y U 4 M y U 5 N y V F N S U 4 Q y U 5 N i V F M y U 4 M S U 5 N S V F M y U 4 M i U 4 Q y V F M y U 4 M S U 5 R i V F O C V B M S U 4 Q z E 8 L 0 l 0 Z W 1 Q Y X R o P j w v S X R l b U x v Y 2 F 0 a W 9 u P j x T d G F i b G V F b n R y a W V z I C 8 + P C 9 J d G V t P j x J d G V t P j x J d G V t T G 9 j Y X R p b 2 4 + P E l 0 Z W 1 U e X B l P k Z v c m 1 1 b G E 8 L 0 l 0 Z W 1 U e X B l P j x J d G V t U G F 0 a D 5 T Z W N 0 a W 9 u M S 8 l R T Q l Q k E l O E I l R T Y l Q T U l Q U Q l R T g l Q T g l O D g l R T c l O T Q l Q k I v J U U z J T g z J T k 1 J U U z J T g y J U E z J U U z J T g z J U F C J U U z J T g y J U J G J U U z J T g z J U J D J U U z J T g x J T k 1 J U U z J T g y J T h D J U U z J T g x J T l G J U U 4 J U E x J T h D P C 9 J d G V t U G F 0 a D 4 8 L 0 l 0 Z W 1 M b 2 N h d G l v b j 4 8 U 3 R h Y m x l R W 5 0 c m l l c y A v P j w v S X R l b T 4 8 L 0 l 0 Z W 1 z P j w v T G 9 j Y W x Q Y W N r Y W d l T W V 0 Y W R h d G F G a W x l P h Y A A A B Q S w U G A A A A A A A A A A A A A A A A A A A A A A A A J g E A A A E A A A D Q j J 3 f A R X R E Y x 6 A M B P w p f r A Q A A A H m d 4 d C x F o t D u z W l H l 5 H C E Y A A A A A A g A A A A A A E G Y A A A A B A A A g A A A A u 3 R Q + E 6 u C l f F J x y Q S H S 9 O i q 3 6 5 c L N y B g v O 3 P E A 4 5 r k s A A A A A D o A A A A A C A A A g A A A A C / O l p s G B k L t 7 D 4 w X 8 V 1 M q X 6 a W s + / J Y o m Q / F j r X p 8 Q D J Q A A A A a P k d s L J 2 l m I d U A + 7 W 4 s r f w G D C 5 Q l r O Z h + Z E 3 6 O Y i J 1 M g S j w x o / 5 1 k m X U g 5 y p O 5 r o 9 D C W B U r 2 E D M h n j e j 5 Y U 2 i P R E h c Q c G o / d 8 Q j E 2 o X w j g N A A A A A y r X 2 g 0 X D d x S N T C f 7 K n 8 3 d 7 q T 1 b y K P n D m H 6 f u g T a C 1 V 7 d 2 L 2 c F p U u E t T 7 4 Y A l J d R b s 5 L u 4 N j 0 2 z w / t 3 O b K i Q U C Q = = < / D a t a M a s h u p > 
</file>

<file path=customXml/itemProps1.xml><?xml version="1.0" encoding="utf-8"?>
<ds:datastoreItem xmlns:ds="http://schemas.openxmlformats.org/officeDocument/2006/customXml" ds:itemID="{CAFFFA30-525F-41CD-B451-9F185D16860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16</vt:i4>
      </vt:variant>
    </vt:vector>
  </HeadingPairs>
  <TitlesOfParts>
    <vt:vector size="33" baseType="lpstr">
      <vt:lpstr>選択肢マスタ（変更禁止）</vt:lpstr>
      <vt:lpstr>【作成ガイド】</vt:lpstr>
      <vt:lpstr>①交付申請書</vt:lpstr>
      <vt:lpstr>②事業計画書(1～4)</vt:lpstr>
      <vt:lpstr>③事業計画書(５)</vt:lpstr>
      <vt:lpstr>【非表示】各種マスタ</vt:lpstr>
      <vt:lpstr>【非表示】クエリ結果</vt:lpstr>
      <vt:lpstr>【非表示】クエリ結果_学習支援</vt:lpstr>
      <vt:lpstr>④資金計画</vt:lpstr>
      <vt:lpstr>⑤【入力不要】収支計画</vt:lpstr>
      <vt:lpstr>⑥【入力不要】長期休業中開催加算申請書</vt:lpstr>
      <vt:lpstr>⑦【入力不要】概算額の計算シート</vt:lpstr>
      <vt:lpstr>⑧役員名簿</vt:lpstr>
      <vt:lpstr>⑨会則（ひな形）</vt:lpstr>
      <vt:lpstr>⑩収支決算書</vt:lpstr>
      <vt:lpstr>⑪市税同意書</vt:lpstr>
      <vt:lpstr>⑫口座振込依頼書</vt:lpstr>
      <vt:lpstr>LST_その他経費費目</vt:lpstr>
      <vt:lpstr>LST_収入費目</vt:lpstr>
      <vt:lpstr>LST_初期経費費目</vt:lpstr>
      <vt:lpstr>【作成ガイド】!Print_Area</vt:lpstr>
      <vt:lpstr>①交付申請書!Print_Area</vt:lpstr>
      <vt:lpstr>'②事業計画書(1～4)'!Print_Area</vt:lpstr>
      <vt:lpstr>'③事業計画書(５)'!Print_Area</vt:lpstr>
      <vt:lpstr>④資金計画!Print_Area</vt:lpstr>
      <vt:lpstr>⑤【入力不要】収支計画!Print_Area</vt:lpstr>
      <vt:lpstr>⑥【入力不要】長期休業中開催加算申請書!Print_Area</vt:lpstr>
      <vt:lpstr>⑦【入力不要】概算額の計算シート!Print_Area</vt:lpstr>
      <vt:lpstr>⑧役員名簿!Print_Area</vt:lpstr>
      <vt:lpstr>'⑨会則（ひな形）'!Print_Area</vt:lpstr>
      <vt:lpstr>⑪市税同意書!Print_Area</vt:lpstr>
      <vt:lpstr>⑫口座振込依頼書!Print_Area</vt:lpstr>
      <vt:lpstr>⑤【入力不要】収支計画!Print_Titles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2026-05-26T07:07:21Z</dcterms:modified>
</cp:coreProperties>
</file>